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okumenty\1_Verejné obstarávanie\1 Obce\OcÚ Dolné Saliby\2019\Multifunkčné ihrisko\"/>
    </mc:Choice>
  </mc:AlternateContent>
  <bookViews>
    <workbookView xWindow="0" yWindow="0" windowWidth="19238" windowHeight="8110" activeTab="3"/>
  </bookViews>
  <sheets>
    <sheet name="Rekapitulácia stavby" sheetId="1" r:id="rId1"/>
    <sheet name="1 - Stavebná časť" sheetId="2" r:id="rId2"/>
    <sheet name="2 - Prípojka NN" sheetId="3" r:id="rId3"/>
    <sheet name="3 - Osvetlenie MFI" sheetId="4" r:id="rId4"/>
  </sheets>
  <definedNames>
    <definedName name="_xlnm._FilterDatabase" localSheetId="1" hidden="1">'1 - Stavebná časť'!$C$135:$K$178</definedName>
    <definedName name="_xlnm._FilterDatabase" localSheetId="2" hidden="1">'2 - Prípojka NN'!$C$130:$K$165</definedName>
    <definedName name="_xlnm._FilterDatabase" localSheetId="3" hidden="1">'3 - Osvetlenie MFI'!$C$132:$K$184</definedName>
    <definedName name="_xlnm.Print_Titles" localSheetId="1">'1 - Stavebná časť'!$135:$135</definedName>
    <definedName name="_xlnm.Print_Titles" localSheetId="2">'2 - Prípojka NN'!$130:$130</definedName>
    <definedName name="_xlnm.Print_Titles" localSheetId="3">'3 - Osvetlenie MFI'!$132:$132</definedName>
    <definedName name="_xlnm.Print_Titles" localSheetId="0">'Rekapitulácia stavby'!$92:$92</definedName>
    <definedName name="_xlnm.Print_Area" localSheetId="1">'1 - Stavebná časť'!$C$4:$J$76,'1 - Stavebná časť'!$C$82:$J$117,'1 - Stavebná časť'!$C$123:$K$178</definedName>
    <definedName name="_xlnm.Print_Area" localSheetId="2">'2 - Prípojka NN'!$C$4:$J$76,'2 - Prípojka NN'!$C$82:$J$112,'2 - Prípojka NN'!$C$118:$K$165</definedName>
    <definedName name="_xlnm.Print_Area" localSheetId="3">'3 - Osvetlenie MFI'!$C$4:$J$76,'3 - Osvetlenie MFI'!$C$82:$J$114,'3 - Osvetlenie MFI'!$C$120:$K$184</definedName>
    <definedName name="_xlnm.Print_Area" localSheetId="0">'Rekapitulácia stavby'!$D$4:$AO$76,'Rekapitulácia stavby'!$C$82:$AQ$105</definedName>
  </definedNames>
  <calcPr calcId="162913"/>
</workbook>
</file>

<file path=xl/calcChain.xml><?xml version="1.0" encoding="utf-8"?>
<calcChain xmlns="http://schemas.openxmlformats.org/spreadsheetml/2006/main">
  <c r="J39" i="4" l="1"/>
  <c r="J38" i="4"/>
  <c r="AY97" i="1" s="1"/>
  <c r="J37" i="4"/>
  <c r="AX97" i="1" s="1"/>
  <c r="BI184" i="4"/>
  <c r="BH184" i="4"/>
  <c r="BG184" i="4"/>
  <c r="BE184" i="4"/>
  <c r="BK184" i="4"/>
  <c r="J184" i="4"/>
  <c r="BF184" i="4" s="1"/>
  <c r="BI183" i="4"/>
  <c r="BH183" i="4"/>
  <c r="BG183" i="4"/>
  <c r="BE183" i="4"/>
  <c r="BK183" i="4"/>
  <c r="J183" i="4"/>
  <c r="BF183" i="4"/>
  <c r="BI182" i="4"/>
  <c r="BH182" i="4"/>
  <c r="BG182" i="4"/>
  <c r="BE182" i="4"/>
  <c r="BK182" i="4"/>
  <c r="J182" i="4" s="1"/>
  <c r="BF182" i="4" s="1"/>
  <c r="BI181" i="4"/>
  <c r="BH181" i="4"/>
  <c r="BG181" i="4"/>
  <c r="BE181" i="4"/>
  <c r="BK181" i="4"/>
  <c r="J181" i="4" s="1"/>
  <c r="BF181" i="4" s="1"/>
  <c r="BI180" i="4"/>
  <c r="BH180" i="4"/>
  <c r="BG180" i="4"/>
  <c r="BE180" i="4"/>
  <c r="BK180" i="4"/>
  <c r="J180" i="4" s="1"/>
  <c r="BF180" i="4" s="1"/>
  <c r="BI178" i="4"/>
  <c r="BH178" i="4"/>
  <c r="BG178" i="4"/>
  <c r="BE178" i="4"/>
  <c r="T178" i="4"/>
  <c r="T177" i="4" s="1"/>
  <c r="R178" i="4"/>
  <c r="R177" i="4"/>
  <c r="P178" i="4"/>
  <c r="P177" i="4" s="1"/>
  <c r="BK178" i="4"/>
  <c r="BK177" i="4" s="1"/>
  <c r="J177" i="4" s="1"/>
  <c r="J102" i="4" s="1"/>
  <c r="J178" i="4"/>
  <c r="BF178" i="4" s="1"/>
  <c r="BI176" i="4"/>
  <c r="BH176" i="4"/>
  <c r="BG176" i="4"/>
  <c r="BE176" i="4"/>
  <c r="T176" i="4"/>
  <c r="R176" i="4"/>
  <c r="P176" i="4"/>
  <c r="BK176" i="4"/>
  <c r="J176" i="4"/>
  <c r="BF176" i="4" s="1"/>
  <c r="BI175" i="4"/>
  <c r="BH175" i="4"/>
  <c r="BG175" i="4"/>
  <c r="BE175" i="4"/>
  <c r="T175" i="4"/>
  <c r="R175" i="4"/>
  <c r="P175" i="4"/>
  <c r="BK175" i="4"/>
  <c r="J175" i="4"/>
  <c r="BF175" i="4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70" i="4"/>
  <c r="BH170" i="4"/>
  <c r="BG170" i="4"/>
  <c r="BE170" i="4"/>
  <c r="T170" i="4"/>
  <c r="R170" i="4"/>
  <c r="P170" i="4"/>
  <c r="BK170" i="4"/>
  <c r="J170" i="4"/>
  <c r="BF170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T166" i="4"/>
  <c r="R167" i="4"/>
  <c r="P167" i="4"/>
  <c r="P166" i="4" s="1"/>
  <c r="BK167" i="4"/>
  <c r="J167" i="4"/>
  <c r="BF167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/>
  <c r="BI156" i="4"/>
  <c r="BH156" i="4"/>
  <c r="BG156" i="4"/>
  <c r="BE156" i="4"/>
  <c r="T156" i="4"/>
  <c r="R156" i="4"/>
  <c r="P156" i="4"/>
  <c r="BK156" i="4"/>
  <c r="J156" i="4"/>
  <c r="BF156" i="4" s="1"/>
  <c r="BI155" i="4"/>
  <c r="BH155" i="4"/>
  <c r="BG155" i="4"/>
  <c r="BE155" i="4"/>
  <c r="T155" i="4"/>
  <c r="R155" i="4"/>
  <c r="P155" i="4"/>
  <c r="BK155" i="4"/>
  <c r="J155" i="4"/>
  <c r="BF155" i="4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 s="1"/>
  <c r="BI149" i="4"/>
  <c r="BH149" i="4"/>
  <c r="BG149" i="4"/>
  <c r="BE149" i="4"/>
  <c r="T149" i="4"/>
  <c r="R149" i="4"/>
  <c r="P149" i="4"/>
  <c r="BK149" i="4"/>
  <c r="J149" i="4"/>
  <c r="BF149" i="4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T140" i="4" s="1"/>
  <c r="T139" i="4" s="1"/>
  <c r="R141" i="4"/>
  <c r="P141" i="4"/>
  <c r="BK141" i="4"/>
  <c r="J141" i="4"/>
  <c r="BF141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F127" i="4"/>
  <c r="E125" i="4"/>
  <c r="BI112" i="4"/>
  <c r="BH112" i="4"/>
  <c r="BG112" i="4"/>
  <c r="BE112" i="4"/>
  <c r="BI111" i="4"/>
  <c r="BH111" i="4"/>
  <c r="BG111" i="4"/>
  <c r="BF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F89" i="4"/>
  <c r="E87" i="4"/>
  <c r="J24" i="4"/>
  <c r="E24" i="4"/>
  <c r="J130" i="4"/>
  <c r="J92" i="4"/>
  <c r="J23" i="4"/>
  <c r="J21" i="4"/>
  <c r="E21" i="4"/>
  <c r="J20" i="4"/>
  <c r="J18" i="4"/>
  <c r="E18" i="4"/>
  <c r="F130" i="4" s="1"/>
  <c r="J17" i="4"/>
  <c r="J15" i="4"/>
  <c r="E15" i="4"/>
  <c r="F129" i="4" s="1"/>
  <c r="J14" i="4"/>
  <c r="J12" i="4"/>
  <c r="J127" i="4" s="1"/>
  <c r="E7" i="4"/>
  <c r="E123" i="4" s="1"/>
  <c r="J39" i="3"/>
  <c r="J38" i="3"/>
  <c r="AY96" i="1" s="1"/>
  <c r="J37" i="3"/>
  <c r="AX96" i="1"/>
  <c r="BI165" i="3"/>
  <c r="BH165" i="3"/>
  <c r="BG165" i="3"/>
  <c r="BE165" i="3"/>
  <c r="BK165" i="3"/>
  <c r="J165" i="3" s="1"/>
  <c r="BF165" i="3" s="1"/>
  <c r="BI164" i="3"/>
  <c r="BH164" i="3"/>
  <c r="BG164" i="3"/>
  <c r="BE164" i="3"/>
  <c r="BK164" i="3"/>
  <c r="J164" i="3" s="1"/>
  <c r="BF164" i="3" s="1"/>
  <c r="BI163" i="3"/>
  <c r="BH163" i="3"/>
  <c r="BG163" i="3"/>
  <c r="BE163" i="3"/>
  <c r="BK163" i="3"/>
  <c r="J163" i="3" s="1"/>
  <c r="BF163" i="3" s="1"/>
  <c r="BI162" i="3"/>
  <c r="BH162" i="3"/>
  <c r="BG162" i="3"/>
  <c r="BE162" i="3"/>
  <c r="BK162" i="3"/>
  <c r="J162" i="3" s="1"/>
  <c r="BF162" i="3" s="1"/>
  <c r="BI161" i="3"/>
  <c r="BH161" i="3"/>
  <c r="BG161" i="3"/>
  <c r="BE161" i="3"/>
  <c r="BK161" i="3"/>
  <c r="J161" i="3"/>
  <c r="BF161" i="3" s="1"/>
  <c r="BI159" i="3"/>
  <c r="BH159" i="3"/>
  <c r="BG159" i="3"/>
  <c r="BE159" i="3"/>
  <c r="T159" i="3"/>
  <c r="T158" i="3" s="1"/>
  <c r="R159" i="3"/>
  <c r="R158" i="3" s="1"/>
  <c r="P159" i="3"/>
  <c r="P158" i="3"/>
  <c r="BK159" i="3"/>
  <c r="BK158" i="3" s="1"/>
  <c r="J158" i="3" s="1"/>
  <c r="J100" i="3" s="1"/>
  <c r="J159" i="3"/>
  <c r="BF159" i="3" s="1"/>
  <c r="BI157" i="3"/>
  <c r="BH157" i="3"/>
  <c r="BG157" i="3"/>
  <c r="BE157" i="3"/>
  <c r="T157" i="3"/>
  <c r="R157" i="3"/>
  <c r="P157" i="3"/>
  <c r="BK157" i="3"/>
  <c r="J157" i="3"/>
  <c r="BF157" i="3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T148" i="3"/>
  <c r="R149" i="3"/>
  <c r="P149" i="3"/>
  <c r="BK149" i="3"/>
  <c r="J149" i="3"/>
  <c r="BF149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 s="1"/>
  <c r="F125" i="3"/>
  <c r="E123" i="3"/>
  <c r="BI110" i="3"/>
  <c r="BH110" i="3"/>
  <c r="BG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BI106" i="3"/>
  <c r="BH106" i="3"/>
  <c r="BG106" i="3"/>
  <c r="BF106" i="3"/>
  <c r="BE106" i="3"/>
  <c r="BI105" i="3"/>
  <c r="BH105" i="3"/>
  <c r="BG105" i="3"/>
  <c r="BF105" i="3"/>
  <c r="BE105" i="3"/>
  <c r="F89" i="3"/>
  <c r="E87" i="3"/>
  <c r="J24" i="3"/>
  <c r="E24" i="3"/>
  <c r="J128" i="3" s="1"/>
  <c r="J23" i="3"/>
  <c r="J21" i="3"/>
  <c r="E21" i="3"/>
  <c r="J91" i="3" s="1"/>
  <c r="J20" i="3"/>
  <c r="J18" i="3"/>
  <c r="E18" i="3"/>
  <c r="J17" i="3"/>
  <c r="J15" i="3"/>
  <c r="E15" i="3"/>
  <c r="F127" i="3" s="1"/>
  <c r="J14" i="3"/>
  <c r="J12" i="3"/>
  <c r="J125" i="3" s="1"/>
  <c r="J89" i="3"/>
  <c r="E7" i="3"/>
  <c r="J39" i="2"/>
  <c r="J38" i="2"/>
  <c r="AY95" i="1" s="1"/>
  <c r="J37" i="2"/>
  <c r="AX95" i="1"/>
  <c r="BI178" i="2"/>
  <c r="BH178" i="2"/>
  <c r="BG178" i="2"/>
  <c r="BE178" i="2"/>
  <c r="BK178" i="2"/>
  <c r="J178" i="2" s="1"/>
  <c r="BF178" i="2" s="1"/>
  <c r="BI177" i="2"/>
  <c r="BH177" i="2"/>
  <c r="BG177" i="2"/>
  <c r="BE177" i="2"/>
  <c r="BK177" i="2"/>
  <c r="J177" i="2" s="1"/>
  <c r="BF177" i="2" s="1"/>
  <c r="BI176" i="2"/>
  <c r="BH176" i="2"/>
  <c r="BG176" i="2"/>
  <c r="BE176" i="2"/>
  <c r="BK176" i="2"/>
  <c r="J176" i="2" s="1"/>
  <c r="BF176" i="2" s="1"/>
  <c r="BI175" i="2"/>
  <c r="BH175" i="2"/>
  <c r="BG175" i="2"/>
  <c r="BE175" i="2"/>
  <c r="BK175" i="2"/>
  <c r="J175" i="2" s="1"/>
  <c r="BF175" i="2" s="1"/>
  <c r="BI174" i="2"/>
  <c r="BH174" i="2"/>
  <c r="BG174" i="2"/>
  <c r="BE174" i="2"/>
  <c r="BK174" i="2"/>
  <c r="J174" i="2" s="1"/>
  <c r="BF174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T170" i="2" s="1"/>
  <c r="T169" i="2" s="1"/>
  <c r="R171" i="2"/>
  <c r="R170" i="2" s="1"/>
  <c r="R169" i="2" s="1"/>
  <c r="P171" i="2"/>
  <c r="P170" i="2"/>
  <c r="P169" i="2" s="1"/>
  <c r="BK171" i="2"/>
  <c r="J171" i="2"/>
  <c r="BF171" i="2" s="1"/>
  <c r="BI168" i="2"/>
  <c r="BH168" i="2"/>
  <c r="BG168" i="2"/>
  <c r="BE168" i="2"/>
  <c r="T168" i="2"/>
  <c r="T167" i="2"/>
  <c r="R168" i="2"/>
  <c r="R167" i="2" s="1"/>
  <c r="P168" i="2"/>
  <c r="P167" i="2"/>
  <c r="BK168" i="2"/>
  <c r="BK167" i="2" s="1"/>
  <c r="J167" i="2" s="1"/>
  <c r="J103" i="2" s="1"/>
  <c r="J168" i="2"/>
  <c r="BF168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R162" i="2" s="1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1" i="2"/>
  <c r="BH161" i="2"/>
  <c r="BG161" i="2"/>
  <c r="BE161" i="2"/>
  <c r="T161" i="2"/>
  <c r="T159" i="2" s="1"/>
  <c r="R161" i="2"/>
  <c r="R159" i="2" s="1"/>
  <c r="P161" i="2"/>
  <c r="P159" i="2" s="1"/>
  <c r="BK161" i="2"/>
  <c r="J161" i="2"/>
  <c r="BF161" i="2"/>
  <c r="BI160" i="2"/>
  <c r="BH160" i="2"/>
  <c r="BG160" i="2"/>
  <c r="BE160" i="2"/>
  <c r="T160" i="2"/>
  <c r="R160" i="2"/>
  <c r="P160" i="2"/>
  <c r="BK160" i="2"/>
  <c r="BK159" i="2" s="1"/>
  <c r="J159" i="2" s="1"/>
  <c r="J101" i="2" s="1"/>
  <c r="J160" i="2"/>
  <c r="BF160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T151" i="2" s="1"/>
  <c r="R152" i="2"/>
  <c r="P152" i="2"/>
  <c r="P151" i="2"/>
  <c r="BK152" i="2"/>
  <c r="J152" i="2"/>
  <c r="BF152" i="2" s="1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T145" i="2" s="1"/>
  <c r="R147" i="2"/>
  <c r="P147" i="2"/>
  <c r="BK147" i="2"/>
  <c r="J147" i="2"/>
  <c r="BF147" i="2" s="1"/>
  <c r="BI146" i="2"/>
  <c r="BH146" i="2"/>
  <c r="BG146" i="2"/>
  <c r="BE146" i="2"/>
  <c r="T146" i="2"/>
  <c r="R146" i="2"/>
  <c r="R145" i="2" s="1"/>
  <c r="P146" i="2"/>
  <c r="P145" i="2" s="1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BK138" i="2" s="1"/>
  <c r="J139" i="2"/>
  <c r="BF139" i="2" s="1"/>
  <c r="J132" i="2"/>
  <c r="F132" i="2"/>
  <c r="F130" i="2"/>
  <c r="E128" i="2"/>
  <c r="BI115" i="2"/>
  <c r="BH115" i="2"/>
  <c r="BG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J91" i="2"/>
  <c r="F91" i="2"/>
  <c r="F89" i="2"/>
  <c r="E87" i="2"/>
  <c r="J24" i="2"/>
  <c r="E24" i="2"/>
  <c r="J133" i="2" s="1"/>
  <c r="J92" i="2"/>
  <c r="J23" i="2"/>
  <c r="J18" i="2"/>
  <c r="E18" i="2"/>
  <c r="F133" i="2" s="1"/>
  <c r="J17" i="2"/>
  <c r="J12" i="2"/>
  <c r="J130" i="2" s="1"/>
  <c r="E7" i="2"/>
  <c r="E85" i="2" s="1"/>
  <c r="E126" i="2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AS94" i="1"/>
  <c r="L90" i="1"/>
  <c r="AM90" i="1"/>
  <c r="AM89" i="1"/>
  <c r="L89" i="1"/>
  <c r="AM87" i="1"/>
  <c r="L87" i="1"/>
  <c r="L85" i="1"/>
  <c r="L84" i="1"/>
  <c r="F37" i="2" l="1"/>
  <c r="BB95" i="1" s="1"/>
  <c r="F35" i="3"/>
  <c r="AZ96" i="1" s="1"/>
  <c r="J89" i="4"/>
  <c r="F39" i="3"/>
  <c r="BD96" i="1" s="1"/>
  <c r="J92" i="3"/>
  <c r="P148" i="3"/>
  <c r="F91" i="4"/>
  <c r="BK179" i="4"/>
  <c r="J179" i="4" s="1"/>
  <c r="J103" i="4" s="1"/>
  <c r="P162" i="2"/>
  <c r="F91" i="3"/>
  <c r="BK148" i="3"/>
  <c r="J148" i="3" s="1"/>
  <c r="J99" i="3" s="1"/>
  <c r="P135" i="4"/>
  <c r="P134" i="4" s="1"/>
  <c r="P133" i="4" s="1"/>
  <c r="AU97" i="1" s="1"/>
  <c r="F38" i="2"/>
  <c r="BC95" i="1" s="1"/>
  <c r="BK145" i="2"/>
  <c r="J145" i="2" s="1"/>
  <c r="J99" i="2" s="1"/>
  <c r="F38" i="3"/>
  <c r="BC96" i="1" s="1"/>
  <c r="BK162" i="2"/>
  <c r="J162" i="2" s="1"/>
  <c r="J102" i="2" s="1"/>
  <c r="F39" i="2"/>
  <c r="BD95" i="1" s="1"/>
  <c r="BK151" i="2"/>
  <c r="J151" i="2" s="1"/>
  <c r="J100" i="2" s="1"/>
  <c r="R151" i="2"/>
  <c r="T162" i="2"/>
  <c r="T135" i="4"/>
  <c r="T134" i="4" s="1"/>
  <c r="T133" i="4" s="1"/>
  <c r="P138" i="2"/>
  <c r="P137" i="2" s="1"/>
  <c r="P136" i="2" s="1"/>
  <c r="AU95" i="1" s="1"/>
  <c r="BK170" i="2"/>
  <c r="J35" i="3"/>
  <c r="AV96" i="1" s="1"/>
  <c r="P140" i="4"/>
  <c r="P139" i="4" s="1"/>
  <c r="J35" i="2"/>
  <c r="AV95" i="1" s="1"/>
  <c r="R138" i="2"/>
  <c r="T138" i="2"/>
  <c r="J127" i="3"/>
  <c r="F37" i="4"/>
  <c r="BB97" i="1" s="1"/>
  <c r="F39" i="4"/>
  <c r="BD97" i="1" s="1"/>
  <c r="BD94" i="1" s="1"/>
  <c r="W36" i="1" s="1"/>
  <c r="F38" i="4"/>
  <c r="BC97" i="1" s="1"/>
  <c r="BC94" i="1" s="1"/>
  <c r="T137" i="2"/>
  <c r="T136" i="2" s="1"/>
  <c r="BK137" i="2"/>
  <c r="J138" i="2"/>
  <c r="J98" i="2" s="1"/>
  <c r="F35" i="2"/>
  <c r="AZ95" i="1" s="1"/>
  <c r="BK173" i="2"/>
  <c r="J173" i="2" s="1"/>
  <c r="J106" i="2" s="1"/>
  <c r="P133" i="3"/>
  <c r="P132" i="3" s="1"/>
  <c r="P131" i="3" s="1"/>
  <c r="AU96" i="1" s="1"/>
  <c r="T133" i="3"/>
  <c r="T132" i="3" s="1"/>
  <c r="T131" i="3" s="1"/>
  <c r="J35" i="4"/>
  <c r="AV97" i="1" s="1"/>
  <c r="R166" i="4"/>
  <c r="J91" i="4"/>
  <c r="J129" i="4"/>
  <c r="J89" i="2"/>
  <c r="F92" i="2"/>
  <c r="E121" i="3"/>
  <c r="E85" i="3"/>
  <c r="F128" i="3"/>
  <c r="F92" i="3"/>
  <c r="BK133" i="3"/>
  <c r="BK160" i="3"/>
  <c r="J160" i="3" s="1"/>
  <c r="J101" i="3" s="1"/>
  <c r="BK135" i="4"/>
  <c r="R135" i="4"/>
  <c r="R134" i="4" s="1"/>
  <c r="R140" i="4"/>
  <c r="R139" i="4" s="1"/>
  <c r="BK166" i="4"/>
  <c r="J166" i="4" s="1"/>
  <c r="J101" i="4" s="1"/>
  <c r="F37" i="3"/>
  <c r="BB96" i="1" s="1"/>
  <c r="BB94" i="1" s="1"/>
  <c r="R133" i="3"/>
  <c r="R148" i="3"/>
  <c r="F35" i="4"/>
  <c r="AZ97" i="1" s="1"/>
  <c r="BK140" i="4"/>
  <c r="E85" i="4"/>
  <c r="F92" i="4"/>
  <c r="J170" i="2" l="1"/>
  <c r="J105" i="2" s="1"/>
  <c r="BK169" i="2"/>
  <c r="J169" i="2" s="1"/>
  <c r="J104" i="2" s="1"/>
  <c r="R137" i="2"/>
  <c r="R136" i="2" s="1"/>
  <c r="AU94" i="1"/>
  <c r="W35" i="1"/>
  <c r="AY94" i="1"/>
  <c r="AZ94" i="1"/>
  <c r="AV94" i="1" s="1"/>
  <c r="AX94" i="1"/>
  <c r="W34" i="1"/>
  <c r="J137" i="2"/>
  <c r="J97" i="2" s="1"/>
  <c r="BK136" i="2"/>
  <c r="J136" i="2" s="1"/>
  <c r="J96" i="2" s="1"/>
  <c r="J140" i="4"/>
  <c r="J100" i="4" s="1"/>
  <c r="BK139" i="4"/>
  <c r="J139" i="4" s="1"/>
  <c r="J99" i="4" s="1"/>
  <c r="R132" i="3"/>
  <c r="R131" i="3" s="1"/>
  <c r="R133" i="4"/>
  <c r="BK132" i="3"/>
  <c r="J133" i="3"/>
  <c r="J98" i="3" s="1"/>
  <c r="BK134" i="4"/>
  <c r="J135" i="4"/>
  <c r="J98" i="4" s="1"/>
  <c r="J30" i="2" l="1"/>
  <c r="J134" i="4"/>
  <c r="J97" i="4" s="1"/>
  <c r="BK133" i="4"/>
  <c r="J133" i="4" s="1"/>
  <c r="J96" i="4" s="1"/>
  <c r="J132" i="3"/>
  <c r="J97" i="3" s="1"/>
  <c r="BK131" i="3"/>
  <c r="J131" i="3" s="1"/>
  <c r="J96" i="3" s="1"/>
  <c r="J30" i="3" l="1"/>
  <c r="J30" i="4"/>
  <c r="J115" i="2"/>
  <c r="J112" i="4" l="1"/>
  <c r="J110" i="3"/>
  <c r="J109" i="2"/>
  <c r="BF115" i="2"/>
  <c r="BF110" i="3" l="1"/>
  <c r="J104" i="3"/>
  <c r="J36" i="2"/>
  <c r="AW95" i="1" s="1"/>
  <c r="AT95" i="1" s="1"/>
  <c r="F36" i="2"/>
  <c r="BA95" i="1" s="1"/>
  <c r="J31" i="2"/>
  <c r="J32" i="2" s="1"/>
  <c r="J117" i="2"/>
  <c r="BF112" i="4"/>
  <c r="J106" i="4"/>
  <c r="J31" i="4" l="1"/>
  <c r="J32" i="4" s="1"/>
  <c r="J114" i="4"/>
  <c r="J36" i="4"/>
  <c r="AW97" i="1" s="1"/>
  <c r="AT97" i="1" s="1"/>
  <c r="F36" i="4"/>
  <c r="BA97" i="1" s="1"/>
  <c r="J31" i="3"/>
  <c r="J32" i="3" s="1"/>
  <c r="J112" i="3"/>
  <c r="J41" i="2"/>
  <c r="AG95" i="1"/>
  <c r="F36" i="3"/>
  <c r="BA96" i="1" s="1"/>
  <c r="J36" i="3"/>
  <c r="AW96" i="1" s="1"/>
  <c r="AT96" i="1" s="1"/>
  <c r="BA94" i="1" l="1"/>
  <c r="W33" i="1" s="1"/>
  <c r="AN95" i="1"/>
  <c r="AG96" i="1"/>
  <c r="AN96" i="1" s="1"/>
  <c r="J41" i="3"/>
  <c r="AG97" i="1"/>
  <c r="AN97" i="1" s="1"/>
  <c r="J41" i="4"/>
  <c r="AW94" i="1" l="1"/>
  <c r="AG94" i="1"/>
  <c r="AG103" i="1" s="1"/>
  <c r="AG100" i="1"/>
  <c r="AG102" i="1"/>
  <c r="AG101" i="1"/>
  <c r="AK33" i="1"/>
  <c r="AT94" i="1"/>
  <c r="AN94" i="1" s="1"/>
  <c r="AK26" i="1" l="1"/>
  <c r="CD102" i="1"/>
  <c r="AV102" i="1"/>
  <c r="BY102" i="1" s="1"/>
  <c r="AV101" i="1"/>
  <c r="BY101" i="1" s="1"/>
  <c r="CD101" i="1"/>
  <c r="AG99" i="1"/>
  <c r="CD100" i="1"/>
  <c r="AV100" i="1"/>
  <c r="BY100" i="1" s="1"/>
  <c r="CD103" i="1"/>
  <c r="AV103" i="1"/>
  <c r="BY103" i="1" s="1"/>
  <c r="AN101" i="1" l="1"/>
  <c r="AK32" i="1"/>
  <c r="AN100" i="1"/>
  <c r="AN102" i="1"/>
  <c r="AK27" i="1"/>
  <c r="AK29" i="1" s="1"/>
  <c r="AG105" i="1"/>
  <c r="AN103" i="1"/>
  <c r="W32" i="1"/>
  <c r="AK38" i="1" l="1"/>
  <c r="AN99" i="1"/>
  <c r="AN105" i="1" s="1"/>
</calcChain>
</file>

<file path=xl/sharedStrings.xml><?xml version="1.0" encoding="utf-8"?>
<sst xmlns="http://schemas.openxmlformats.org/spreadsheetml/2006/main" count="2251" uniqueCount="414">
  <si>
    <t>Export Komplet</t>
  </si>
  <si>
    <t/>
  </si>
  <si>
    <t>2.0</t>
  </si>
  <si>
    <t>ZAMOK</t>
  </si>
  <si>
    <t>False</t>
  </si>
  <si>
    <t>{b047f42d-9fda-40b7-99df-3e34a07d8186}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</si>
  <si>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</si>
  <si>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</si>
  <si>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</si>
  <si>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</si>
  <si>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</si>
  <si>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</si>
  <si>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2019-042V1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</si>
  <si>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</si>
  <si>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</si>
  <si>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Výstavba MFI s umelým povrchom a mantinelmi v obci Dolné Saliby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</si>
  <si>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</si>
  <si>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</si>
  <si>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</si>
  <si>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</si>
  <si>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</si>
  <si>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</si>
  <si>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</si>
  <si>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Obec Dolné Saliby</t>
  </si>
  <si>
    <t>IČ DPH:</t>
  </si>
  <si>
    <t>Zhotoviteľ:</t>
  </si>
  <si>
    <t>Vyplň údaj</t>
  </si>
  <si>
    <t>Projektant:</t>
  </si>
  <si>
    <t>VISIA s.r.o, Sládkovičova 2052/50, 927 01 Šala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</si>
  <si>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</si>
  <si>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</si>
  <si>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</si>
  <si>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</si>
  <si>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</si>
  <si>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</si>
  <si>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</si>
  <si>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</si>
  <si>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</si>
  <si>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</si>
  <si>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</si>
  <si>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</si>
  <si>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</si>
  <si>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</si>
  <si>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</si>
  <si>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</si>
  <si>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</si>
  <si>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</si>
  <si>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</si>
  <si>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</si>
  <si>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</si>
  <si>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</si>
  <si>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</si>
  <si>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</si>
  <si>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</si>
  <si>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</si>
  <si>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</si>
  <si>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</si>
  <si>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</si>
  <si>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</si>
  <si>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</si>
  <si>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</si>
  <si>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</si>
  <si>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</si>
  <si>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</si>
  <si>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</si>
  <si>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</si>
  <si>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</si>
  <si>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</si>
  <si>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</si>
  <si>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</si>
  <si>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</si>
  <si>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</si>
  <si>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</si>
  <si>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</si>
  <si>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</si>
  <si>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</si>
  <si>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</si>
  <si>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</si>
  <si>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</si>
  <si>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</si>
  <si>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</si>
  <si>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</si>
  <si>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</si>
  <si>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{d019949f-85e5-4cdc-a7be-c0cb6ad4377d}</t>
  </si>
  <si>
    <t>2</t>
  </si>
  <si>
    <t>Prípojka NN</t>
  </si>
  <si>
    <t>{e1ec7b22-a485-4663-9313-9c8195b0c80a}</t>
  </si>
  <si>
    <t>3</t>
  </si>
  <si>
    <t>Osvetlenie MFI</t>
  </si>
  <si>
    <t>{fb211688-fe59-4651-bc98-d1430febc8a1}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</si>
  <si>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</si>
  <si>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</si>
  <si>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</si>
  <si>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</si>
  <si>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</si>
  <si>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</si>
  <si>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</si>
  <si>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</si>
  <si>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</si>
  <si>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</si>
  <si>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</si>
  <si>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1 - Stavebná časť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</si>
  <si>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</si>
  <si>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</si>
  <si>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</si>
  <si>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</si>
  <si>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</si>
  <si>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</si>
  <si>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</si>
  <si>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</si>
  <si>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</si>
  <si>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</si>
  <si>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</si>
  <si>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</t>
  </si>
  <si>
    <t xml:space="preserve">    99 - Presun hmôt HSV</t>
  </si>
  <si>
    <t>PSV - Práce a dodávky PSV</t>
  </si>
  <si>
    <t xml:space="preserve">    711 - Izolácie proti vode a vlhkosti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</si>
  <si>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</si>
  <si>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</si>
  <si>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</si>
  <si>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</si>
  <si>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</si>
  <si>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</si>
  <si>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</si>
  <si>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</si>
  <si>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</si>
  <si>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</si>
  <si>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</si>
  <si>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</si>
  <si>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</si>
  <si>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</si>
  <si>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</si>
  <si>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</si>
  <si>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</si>
  <si>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</si>
  <si>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</si>
  <si>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</si>
  <si>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</si>
  <si>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</si>
  <si>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</si>
  <si>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</si>
  <si>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</si>
  <si>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</si>
  <si>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</si>
  <si>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</t>
  </si>
  <si>
    <t>Odkopávka a prekopávka nezapažená v hornine 3, nad 100 do 1000 m3</t>
  </si>
  <si>
    <t>m3</t>
  </si>
  <si>
    <t>CS CENEKON 2019 01</t>
  </si>
  <si>
    <t>4</t>
  </si>
  <si>
    <t>-682929453</t>
  </si>
  <si>
    <t>122201109</t>
  </si>
  <si>
    <t>Odkopávky a prekopávky nezapažené. Príplatok k cenám za lepivosť horniny 3</t>
  </si>
  <si>
    <t>418025088</t>
  </si>
  <si>
    <t>131201101</t>
  </si>
  <si>
    <t>Výkop nezapaženej jamy v hornine 3, do 100 m3</t>
  </si>
  <si>
    <t>-888967845</t>
  </si>
  <si>
    <t>131201109</t>
  </si>
  <si>
    <t>Hĺbenie nezapažených jám a zárezov. Príplatok za lepivosť horniny 3</t>
  </si>
  <si>
    <t>637656000</t>
  </si>
  <si>
    <t>5</t>
  </si>
  <si>
    <t>162501102</t>
  </si>
  <si>
    <t>Vodorovné premiestnenie výkopku po spevnenej ceste z horniny tr.1-4, do 100 m3 na vzdialenosť do 3000 m</t>
  </si>
  <si>
    <t>-1717014069</t>
  </si>
  <si>
    <t>6</t>
  </si>
  <si>
    <t>181301115</t>
  </si>
  <si>
    <t>Rozprestretie ornice v rovine, plocha nad 500 m2, hr. do 300 mm</t>
  </si>
  <si>
    <t>m2</t>
  </si>
  <si>
    <t>1568355841</t>
  </si>
  <si>
    <t>Zakladanie</t>
  </si>
  <si>
    <t>7</t>
  </si>
  <si>
    <t>211971110</t>
  </si>
  <si>
    <t>Zhotovenie opláštenia výplne z geotextílie, v ryhe alebo v záreze so stenami šikmými o skl. do 1:2,5</t>
  </si>
  <si>
    <t>-899250776</t>
  </si>
  <si>
    <t>8</t>
  </si>
  <si>
    <t>M</t>
  </si>
  <si>
    <t>693110001200</t>
  </si>
  <si>
    <t xml:space="preserve">Geotextília polypropylénová PP 300 g/m2 ,netkaná </t>
  </si>
  <si>
    <t>-886209151</t>
  </si>
  <si>
    <t>9</t>
  </si>
  <si>
    <t>215901101</t>
  </si>
  <si>
    <t>Zhutnenie podložia z rastlej horniny 1 až 4 pod násypy, z hornina súdržných do 92 % PS a nesúdržných</t>
  </si>
  <si>
    <t>-1673708544</t>
  </si>
  <si>
    <t>10</t>
  </si>
  <si>
    <t>273313611</t>
  </si>
  <si>
    <t>Betón základových dosiek, prostý tr. C 16/20 - podkladný</t>
  </si>
  <si>
    <t>-1554678013</t>
  </si>
  <si>
    <t>11</t>
  </si>
  <si>
    <t>275313611</t>
  </si>
  <si>
    <t>Betón základových pätiek, prostý tr. C 16/20</t>
  </si>
  <si>
    <t>-246861049</t>
  </si>
  <si>
    <t>Komunikácie</t>
  </si>
  <si>
    <t>12</t>
  </si>
  <si>
    <t>564782111</t>
  </si>
  <si>
    <t>Podklad alebo kryt z kameniva hrubého drveného veľ. 32-63 mm (vibr.štrk) po zhut.hr. 300 mm</t>
  </si>
  <si>
    <t>-1329057375</t>
  </si>
  <si>
    <t>13</t>
  </si>
  <si>
    <t>564801112R</t>
  </si>
  <si>
    <t>Podklad zo štrkodrviny 0-4 mm s rozprestretím a zhutnením, po zhutnení hr. 40 mm</t>
  </si>
  <si>
    <t>-1229134597</t>
  </si>
  <si>
    <t>14</t>
  </si>
  <si>
    <t>564831111</t>
  </si>
  <si>
    <t>Podklad zo štrkodrviny 8-16 mm s rozprestretím a zhutnením, po zhutnení hr. 100 mm</t>
  </si>
  <si>
    <t>-1855661557</t>
  </si>
  <si>
    <t>15</t>
  </si>
  <si>
    <t>589100002</t>
  </si>
  <si>
    <t>Položenie umelej trávy na tenisové, detské a multifunkčné ihriská</t>
  </si>
  <si>
    <t>1229923570</t>
  </si>
  <si>
    <t>16</t>
  </si>
  <si>
    <t>284170006800</t>
  </si>
  <si>
    <t xml:space="preserve">D+M čiarovanie ihriska pre malý futbal </t>
  </si>
  <si>
    <t>súb.</t>
  </si>
  <si>
    <t>150256629</t>
  </si>
  <si>
    <t>17</t>
  </si>
  <si>
    <t>284170006800.1</t>
  </si>
  <si>
    <t>D+M čiarovanie ihriska pre nohejbal a volejbal</t>
  </si>
  <si>
    <t>1280562341</t>
  </si>
  <si>
    <t>18</t>
  </si>
  <si>
    <t>284170006600</t>
  </si>
  <si>
    <t>Športový povrch multifunčkný z EPDM, výšky 60 mm, - UT 3G, vr. krem. piesku</t>
  </si>
  <si>
    <t>1533261990</t>
  </si>
  <si>
    <t>Rúrové vedenie</t>
  </si>
  <si>
    <t>19</t>
  </si>
  <si>
    <t>894401111</t>
  </si>
  <si>
    <t>Osadenie betónového dielca pre šachty, rovná alebo prechodová skruž TBS</t>
  </si>
  <si>
    <t>ks</t>
  </si>
  <si>
    <t>456180063</t>
  </si>
  <si>
    <t>592240012700</t>
  </si>
  <si>
    <t>Betónová šachtová skruž TBS 15-100, DN 400, dĺžka 600 mm, hr. steny 90 mm</t>
  </si>
  <si>
    <t>1364789075</t>
  </si>
  <si>
    <t>Ostatné konštrukcie a práce</t>
  </si>
  <si>
    <t>21</t>
  </si>
  <si>
    <t>936105282</t>
  </si>
  <si>
    <t>D+M športových doplnkov z kovových prvkov - brána 3x2 m</t>
  </si>
  <si>
    <t>1918974342</t>
  </si>
  <si>
    <t>22</t>
  </si>
  <si>
    <t>936105282.1</t>
  </si>
  <si>
    <t>D+M športových doplnkov zariadenie pre volejbal, nohejbal ( stĺpy, siet, pätky )</t>
  </si>
  <si>
    <t>-1098125525</t>
  </si>
  <si>
    <t>23</t>
  </si>
  <si>
    <t>936105282.3</t>
  </si>
  <si>
    <t>D+M športových doplnkov mantinelový systém s ochrannými sieťami</t>
  </si>
  <si>
    <t>m</t>
  </si>
  <si>
    <t>-1849440443</t>
  </si>
  <si>
    <t>24</t>
  </si>
  <si>
    <t>936105282.4</t>
  </si>
  <si>
    <t>D+M športových doplnkov ochranné siete, do 5 m, oko 4x4 cm</t>
  </si>
  <si>
    <t>-1871485327</t>
  </si>
  <si>
    <t>99</t>
  </si>
  <si>
    <t>Presun hmôt HSV</t>
  </si>
  <si>
    <t>25</t>
  </si>
  <si>
    <t>998223011</t>
  </si>
  <si>
    <t>Presun hmôt pre pozemné komunikácie s krytom dláždeným (822 2.3, 822 5.3) akejkoľvek dĺžky objektu</t>
  </si>
  <si>
    <t>t</t>
  </si>
  <si>
    <t>1278408071</t>
  </si>
  <si>
    <t>PSV</t>
  </si>
  <si>
    <t>Práce a dodávky PSV</t>
  </si>
  <si>
    <t>711</t>
  </si>
  <si>
    <t>Izolácie proti vode a vlhkosti</t>
  </si>
  <si>
    <t>26</t>
  </si>
  <si>
    <t>711132107</t>
  </si>
  <si>
    <t>Zhotovenie izolácie proti zemnej vlhkosti nopovou fóloiu položenou voľne na ploche zvislej</t>
  </si>
  <si>
    <t>1691019627</t>
  </si>
  <si>
    <t>27</t>
  </si>
  <si>
    <t>1750</t>
  </si>
  <si>
    <t>Nopová fólia 400g  (0,5x20m) (cena za M2) 1735</t>
  </si>
  <si>
    <t>32</t>
  </si>
  <si>
    <t>-1345219926</t>
  </si>
  <si>
    <t>VP</t>
  </si>
  <si>
    <t xml:space="preserve">  Práce naviac</t>
  </si>
  <si>
    <t>PN</t>
  </si>
  <si>
    <t>2 - Prípojka NN</t>
  </si>
  <si>
    <t>M - Práce a dodávky M</t>
  </si>
  <si>
    <t xml:space="preserve">    21-M - Elektromontáže</t>
  </si>
  <si>
    <t xml:space="preserve">    46-M - Zemné práce pri extr.mont.prácach</t>
  </si>
  <si>
    <t>VRN - Vedľajšie rozpočtové náklady</t>
  </si>
  <si>
    <t>Práce a dodávky M</t>
  </si>
  <si>
    <t>21-M</t>
  </si>
  <si>
    <t>Elektromontáže</t>
  </si>
  <si>
    <t>210100003</t>
  </si>
  <si>
    <t>Ukončenie vodičov v rozvádzač. vrátane zapojenia a vodičovej koncovky do 16 mm2</t>
  </si>
  <si>
    <t>64</t>
  </si>
  <si>
    <t>210100252</t>
  </si>
  <si>
    <t>Ukončenie celoplastových káblov zmrašť. záklopkou alebo páskou do 4 x 25 mm2</t>
  </si>
  <si>
    <t>3451807250</t>
  </si>
  <si>
    <t>Zmršťovacia káblová koncovka 4 x 6 - 4 x 25 mm2  typ:  VE3512</t>
  </si>
  <si>
    <t>256</t>
  </si>
  <si>
    <t>210101432</t>
  </si>
  <si>
    <t>Trubka dvojplášťová KOPOFLEX</t>
  </si>
  <si>
    <t>3411316050</t>
  </si>
  <si>
    <t>Rúrka dvojplášťová KOPOFLEX  FA - čierna  KF 09050 FA</t>
  </si>
  <si>
    <t>210193080</t>
  </si>
  <si>
    <t>Úprva exis. rozvádzača R</t>
  </si>
  <si>
    <t>kpl</t>
  </si>
  <si>
    <t>210901061</t>
  </si>
  <si>
    <t>Kábel hliníkový silový, uložený pevne AYKY 450/750 V 4x16</t>
  </si>
  <si>
    <t>3410350002</t>
  </si>
  <si>
    <t>AYKY 4x16    Kábel pre pevné uloženie, hliníkový STN</t>
  </si>
  <si>
    <t>210950101</t>
  </si>
  <si>
    <t>Označovací štítok na kábel hliníkový (naviac proti norme)</t>
  </si>
  <si>
    <t>2830027200</t>
  </si>
  <si>
    <t>Označovač káblov 25 - 70 mm2 dmax=15 mm  "0"  typ:  J700</t>
  </si>
  <si>
    <t>210950201</t>
  </si>
  <si>
    <t>Príplatok na zaťahovanie káblov, váha kábla do 0.75 kg</t>
  </si>
  <si>
    <t>DP</t>
  </si>
  <si>
    <t>Dopravné náklady</t>
  </si>
  <si>
    <t>%</t>
  </si>
  <si>
    <t>PM</t>
  </si>
  <si>
    <t>Podružný materiál</t>
  </si>
  <si>
    <t>PPV</t>
  </si>
  <si>
    <t>Podiel pridružených výkonov</t>
  </si>
  <si>
    <t>28</t>
  </si>
  <si>
    <t>46-M</t>
  </si>
  <si>
    <t>Zemné práce pri extr.mont.prácach</t>
  </si>
  <si>
    <t>460200161</t>
  </si>
  <si>
    <t>Vytýčenie trasy</t>
  </si>
  <si>
    <t>30</t>
  </si>
  <si>
    <t>460200163</t>
  </si>
  <si>
    <t>Hĺbenie káblovej ryhy ručne 35 cm širokej a 80 cm hlbokej, v zemine triedy 3</t>
  </si>
  <si>
    <t>460420371</t>
  </si>
  <si>
    <t>Zriad. káblového lôžka z piesku vrstvy 10 cm, tehlami v smere kábla na šírku 35 cm</t>
  </si>
  <si>
    <t>34</t>
  </si>
  <si>
    <t>5833110300</t>
  </si>
  <si>
    <t>Kamenivo ťažené drobné 0-1 n</t>
  </si>
  <si>
    <t>36</t>
  </si>
  <si>
    <t>5961001200</t>
  </si>
  <si>
    <t>Tehla plná 29x14x6,5cm P20 1</t>
  </si>
  <si>
    <t>38</t>
  </si>
  <si>
    <t>460490012</t>
  </si>
  <si>
    <t>Rozvinutie a uloženie výstražnej fólie z PVC do ryhy, šírka 33 cm</t>
  </si>
  <si>
    <t>40</t>
  </si>
  <si>
    <t>2830002000</t>
  </si>
  <si>
    <t>Fólia červená v m</t>
  </si>
  <si>
    <t>42</t>
  </si>
  <si>
    <t>460560163</t>
  </si>
  <si>
    <t>Ručný zásyp nezap. káblovej ryhy bez zhutn. zeminy, 35 cm širokej, 80 cm hlbokej v zemine tr. 3</t>
  </si>
  <si>
    <t>44</t>
  </si>
  <si>
    <t>460620013</t>
  </si>
  <si>
    <t>Proviz. úprava terénu v zemine tr. 3, aby nerovnosti terénu neboli väčšie ako 2 cm od vodor.hladiny</t>
  </si>
  <si>
    <t>46</t>
  </si>
  <si>
    <t>Vedľajšie rozpočtové náklady</t>
  </si>
  <si>
    <t>001000034</t>
  </si>
  <si>
    <t>Revízia</t>
  </si>
  <si>
    <t>48</t>
  </si>
  <si>
    <t>3 - Osvetlenie MFI</t>
  </si>
  <si>
    <t>275313711</t>
  </si>
  <si>
    <t>Betón základových pätiek, prostý tr.C 25/30</t>
  </si>
  <si>
    <t>5893281840</t>
  </si>
  <si>
    <t>Betón STN EN 206-1-C 20/25 XC1 (SK)-Cl 0,4-Dmax 16 - S1 z cementu troskoportlandského</t>
  </si>
  <si>
    <t>2861118200</t>
  </si>
  <si>
    <t>Kanalizačná rúra SN4 300x7,7x2m</t>
  </si>
  <si>
    <t>210100002</t>
  </si>
  <si>
    <t>Ukončenie vodičov v rozvádzač. vrátane zapojenia a vodičovej koncovky do 6 mm2</t>
  </si>
  <si>
    <t>3411316042</t>
  </si>
  <si>
    <t>Rúrka dvojplášťová KOPOFLEX  FA - čierna  KF 09040 FA</t>
  </si>
  <si>
    <t>210191563</t>
  </si>
  <si>
    <t>Osadenie skrine rozvádzača verejného osvetlenia bez murárskych prác a zapojenia vodičov RVO</t>
  </si>
  <si>
    <t>3570177500</t>
  </si>
  <si>
    <t>Rozvádzače RVO pilierový so zemným dielom vrátane s vyzbrojom</t>
  </si>
  <si>
    <t>210201810</t>
  </si>
  <si>
    <t>Montáž svietidla LED vrátane zapojenia</t>
  </si>
  <si>
    <t>3484301340</t>
  </si>
  <si>
    <t>Svietidlo LED 300W</t>
  </si>
  <si>
    <t>210204002</t>
  </si>
  <si>
    <t>Osvetľovací stožiar sadový - oceľový</t>
  </si>
  <si>
    <t>3160115000</t>
  </si>
  <si>
    <t>Stožiar STK 76/60/3</t>
  </si>
  <si>
    <t>210204103</t>
  </si>
  <si>
    <t>Výložník oceľový jednoramenný - do hmotn. 35 kg</t>
  </si>
  <si>
    <t>3160306900</t>
  </si>
  <si>
    <t>Výložník</t>
  </si>
  <si>
    <t>210204105</t>
  </si>
  <si>
    <t>Výložník oceľový dvojramenný - do hmotn.70 kg</t>
  </si>
  <si>
    <t>3160302400</t>
  </si>
  <si>
    <t>210204201</t>
  </si>
  <si>
    <t>Elektrovýstroj stožiara pre 1 okruh</t>
  </si>
  <si>
    <t>3450662300</t>
  </si>
  <si>
    <t>Svorkovnica ROSA  TB1</t>
  </si>
  <si>
    <t>210204202</t>
  </si>
  <si>
    <t>Elektrovýstroj stožiara 2 okruhy</t>
  </si>
  <si>
    <t>3450662300.1</t>
  </si>
  <si>
    <t>Svorkovnica ROSA  TB2</t>
  </si>
  <si>
    <t>210800107</t>
  </si>
  <si>
    <t>Kábel medený uložený voľne CYKY 450/750 V 3x1,5</t>
  </si>
  <si>
    <t>3410350085</t>
  </si>
  <si>
    <t>CYKY 3x1,5    Kábel pre pevné uloženie, medený STN</t>
  </si>
  <si>
    <t>210800120</t>
  </si>
  <si>
    <t>Kábel medený uložený voľne CYKY 450/750 V 5x2,5</t>
  </si>
  <si>
    <t>3410350098</t>
  </si>
  <si>
    <t>CYKY 5x2,5    Kábel pre pevné uloženie, medený STN</t>
  </si>
  <si>
    <t>50</t>
  </si>
  <si>
    <t>52</t>
  </si>
  <si>
    <t>54</t>
  </si>
  <si>
    <t>56</t>
  </si>
  <si>
    <t>29</t>
  </si>
  <si>
    <t>460050001</t>
  </si>
  <si>
    <t>58</t>
  </si>
  <si>
    <t>460050003</t>
  </si>
  <si>
    <t>Jama pre jednoduchý stožiar nepätkovaný dĺžky 6-8 m, v rovine,zásyp a zhutnenie,zemina tr.3</t>
  </si>
  <si>
    <t>60</t>
  </si>
  <si>
    <t>31</t>
  </si>
  <si>
    <t>62</t>
  </si>
  <si>
    <t>460420351</t>
  </si>
  <si>
    <t>Zriadenie káblového lôžka z piesku vrstvy 5 cm so zakrytím tehlami v smere kábla na šírku 35 cm</t>
  </si>
  <si>
    <t>33</t>
  </si>
  <si>
    <t>66</t>
  </si>
  <si>
    <t>68</t>
  </si>
  <si>
    <t>35</t>
  </si>
  <si>
    <t>70</t>
  </si>
  <si>
    <t>72</t>
  </si>
  <si>
    <t>37</t>
  </si>
  <si>
    <t>74</t>
  </si>
  <si>
    <t>76</t>
  </si>
  <si>
    <t>39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</si>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</sst>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167" fontId="6" fillId="0" borderId="0" xfId="0" applyNumberFormat="1" applyFont="1" applyAlignment="1" applyProtection="1"/>
    <xf numFmtId="4" fontId="29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7" fontId="22" fillId="0" borderId="0" xfId="0" applyNumberFormat="1" applyFont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167" fontId="32" fillId="2" borderId="23" xfId="0" applyNumberFormat="1" applyFont="1" applyFill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167" fontId="0" fillId="2" borderId="23" xfId="0" applyNumberFormat="1" applyFont="1" applyFill="1" applyBorder="1" applyAlignment="1" applyProtection="1">
      <alignment vertical="center"/>
      <protection locked="0"/>
    </xf>
    <xf numFmtId="167" fontId="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4" fontId="22" fillId="4" borderId="0" xfId="0" applyNumberFormat="1" applyFont="1" applyFill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workbookViewId="0">
      <selection activeCell="E20" sqref="E20"/>
    </sheetView>
  </sheetViews>
  <sheetFormatPr defaultRowHeight="10.4"/>
  <cols>
    <col min="1" max="1" width="7.125" customWidth="1"/>
    <col min="2" max="2" width="1.5" customWidth="1"/>
    <col min="3" max="3" width="3.5" customWidth="1"/>
    <col min="4" max="33" width="2.375" customWidth="1"/>
    <col min="34" max="34" width="2.875" customWidth="1"/>
    <col min="35" max="35" width="27.125" customWidth="1"/>
    <col min="36" max="37" width="2.125" customWidth="1"/>
    <col min="38" max="38" width="7.125" customWidth="1"/>
    <col min="39" max="39" width="2.875" customWidth="1"/>
    <col min="40" max="40" width="11.5" customWidth="1"/>
    <col min="41" max="41" width="6.5" customWidth="1"/>
    <col min="42" max="42" width="3.5" customWidth="1"/>
    <col min="43" max="43" width="13.5" hidden="1" customWidth="1"/>
    <col min="44" max="44" width="11.625" customWidth="1"/>
    <col min="45" max="47" width="22.125" hidden="1" customWidth="1"/>
    <col min="48" max="49" width="18.5" hidden="1" customWidth="1"/>
    <col min="50" max="51" width="21.5" hidden="1" customWidth="1"/>
    <col min="52" max="52" width="18.5" hidden="1" customWidth="1"/>
    <col min="53" max="53" width="16.5" hidden="1" customWidth="1"/>
    <col min="54" max="54" width="21.5" hidden="1" customWidth="1"/>
    <col min="55" max="55" width="18.5" hidden="1" customWidth="1"/>
    <col min="56" max="56" width="16.5" hidden="1" customWidth="1"/>
    <col min="57" max="57" width="57" customWidth="1"/>
    <col min="71" max="91" width="9.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.049999999999997" customHeight="1"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6</v>
      </c>
    </row>
    <row r="5" spans="1:74" ht="11.95" customHeight="1">
      <c r="B5" s="17"/>
      <c r="C5" s="18"/>
      <c r="D5" s="22" t="s">
        <v>11</v>
      </c>
      <c r="E5" s="18"/>
      <c r="F5" s="18"/>
      <c r="G5" s="18"/>
      <c r="H5" s="18"/>
      <c r="I5" s="18"/>
      <c r="J5" s="18"/>
      <c r="K5" s="265" t="s">
        <v>12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18"/>
      <c r="AQ5" s="18"/>
      <c r="AR5" s="16"/>
      <c r="BE5" s="249" t="s">
        <v>13</v>
      </c>
      <c r="BS5" s="13" t="s">
        <v>6</v>
      </c>
    </row>
    <row r="6" spans="1:74" ht="37.049999999999997" customHeight="1">
      <c r="B6" s="17"/>
      <c r="C6" s="18"/>
      <c r="D6" s="24" t="s">
        <v>14</v>
      </c>
      <c r="E6" s="18"/>
      <c r="F6" s="18"/>
      <c r="G6" s="18"/>
      <c r="H6" s="18"/>
      <c r="I6" s="18"/>
      <c r="J6" s="18"/>
      <c r="K6" s="267" t="s">
        <v>15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18"/>
      <c r="AQ6" s="18"/>
      <c r="AR6" s="16"/>
      <c r="BE6" s="250"/>
      <c r="BS6" s="13" t="s">
        <v>6</v>
      </c>
    </row>
    <row r="7" spans="1:74" ht="11.95" customHeight="1">
      <c r="B7" s="17"/>
      <c r="C7" s="18"/>
      <c r="D7" s="25" t="s">
        <v>16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17</v>
      </c>
      <c r="AL7" s="18"/>
      <c r="AM7" s="18"/>
      <c r="AN7" s="23" t="s">
        <v>1</v>
      </c>
      <c r="AO7" s="18"/>
      <c r="AP7" s="18"/>
      <c r="AQ7" s="18"/>
      <c r="AR7" s="16"/>
      <c r="BE7" s="250"/>
      <c r="BS7" s="13" t="s">
        <v>6</v>
      </c>
    </row>
    <row r="8" spans="1:74" ht="11.95" customHeight="1">
      <c r="B8" s="17"/>
      <c r="C8" s="18"/>
      <c r="D8" s="25" t="s">
        <v>18</v>
      </c>
      <c r="E8" s="18"/>
      <c r="F8" s="18"/>
      <c r="G8" s="18"/>
      <c r="H8" s="18"/>
      <c r="I8" s="18"/>
      <c r="J8" s="18"/>
      <c r="K8" s="23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20</v>
      </c>
      <c r="AL8" s="18"/>
      <c r="AM8" s="18"/>
      <c r="AN8" s="26" t="s">
        <v>26</v>
      </c>
      <c r="AO8" s="18"/>
      <c r="AP8" s="18"/>
      <c r="AQ8" s="18"/>
      <c r="AR8" s="16"/>
      <c r="BE8" s="250"/>
      <c r="BS8" s="13" t="s">
        <v>6</v>
      </c>
    </row>
    <row r="9" spans="1:74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50"/>
      <c r="BS9" s="13" t="s">
        <v>6</v>
      </c>
    </row>
    <row r="10" spans="1:74" ht="11.95" customHeight="1">
      <c r="B10" s="17"/>
      <c r="C10" s="18"/>
      <c r="D10" s="25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22</v>
      </c>
      <c r="AL10" s="18"/>
      <c r="AM10" s="18"/>
      <c r="AN10" s="23" t="s">
        <v>1</v>
      </c>
      <c r="AO10" s="18"/>
      <c r="AP10" s="18"/>
      <c r="AQ10" s="18"/>
      <c r="AR10" s="16"/>
      <c r="BE10" s="250"/>
      <c r="BS10" s="13" t="s">
        <v>6</v>
      </c>
    </row>
    <row r="11" spans="1:74" ht="18.45" customHeight="1">
      <c r="B11" s="17"/>
      <c r="C11" s="18"/>
      <c r="D11" s="18"/>
      <c r="E11" s="23" t="s">
        <v>23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24</v>
      </c>
      <c r="AL11" s="18"/>
      <c r="AM11" s="18"/>
      <c r="AN11" s="23" t="s">
        <v>1</v>
      </c>
      <c r="AO11" s="18"/>
      <c r="AP11" s="18"/>
      <c r="AQ11" s="18"/>
      <c r="AR11" s="16"/>
      <c r="BE11" s="250"/>
      <c r="BS11" s="13" t="s">
        <v>6</v>
      </c>
    </row>
    <row r="12" spans="1:74" ht="6.9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50"/>
      <c r="BS12" s="13" t="s">
        <v>6</v>
      </c>
    </row>
    <row r="13" spans="1:74" ht="11.95" customHeight="1">
      <c r="B13" s="17"/>
      <c r="C13" s="18"/>
      <c r="D13" s="25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22</v>
      </c>
      <c r="AL13" s="18"/>
      <c r="AM13" s="18"/>
      <c r="AN13" s="27" t="s">
        <v>26</v>
      </c>
      <c r="AO13" s="18"/>
      <c r="AP13" s="18"/>
      <c r="AQ13" s="18"/>
      <c r="AR13" s="16"/>
      <c r="BE13" s="250"/>
      <c r="BS13" s="13" t="s">
        <v>6</v>
      </c>
    </row>
    <row r="14" spans="1:74" ht="12.7">
      <c r="B14" s="17"/>
      <c r="C14" s="18"/>
      <c r="D14" s="18"/>
      <c r="E14" s="268" t="s">
        <v>26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5" t="s">
        <v>24</v>
      </c>
      <c r="AL14" s="18"/>
      <c r="AM14" s="18"/>
      <c r="AN14" s="27" t="s">
        <v>26</v>
      </c>
      <c r="AO14" s="18"/>
      <c r="AP14" s="18"/>
      <c r="AQ14" s="18"/>
      <c r="AR14" s="16"/>
      <c r="BE14" s="250"/>
      <c r="BS14" s="13" t="s">
        <v>6</v>
      </c>
    </row>
    <row r="15" spans="1:74" ht="6.95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50"/>
      <c r="BS15" s="13" t="s">
        <v>4</v>
      </c>
    </row>
    <row r="16" spans="1:74" ht="11.95" customHeight="1">
      <c r="B16" s="17"/>
      <c r="C16" s="18"/>
      <c r="D16" s="25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22</v>
      </c>
      <c r="AL16" s="18"/>
      <c r="AM16" s="18"/>
      <c r="AN16" s="23" t="s">
        <v>1</v>
      </c>
      <c r="AO16" s="18"/>
      <c r="AP16" s="18"/>
      <c r="AQ16" s="18"/>
      <c r="AR16" s="16"/>
      <c r="BE16" s="250"/>
      <c r="BS16" s="13" t="s">
        <v>4</v>
      </c>
    </row>
    <row r="17" spans="2:71" ht="18.45" customHeight="1">
      <c r="B17" s="17"/>
      <c r="C17" s="18"/>
      <c r="D17" s="18"/>
      <c r="E17" s="23" t="s">
        <v>28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24</v>
      </c>
      <c r="AL17" s="18"/>
      <c r="AM17" s="18"/>
      <c r="AN17" s="23" t="s">
        <v>1</v>
      </c>
      <c r="AO17" s="18"/>
      <c r="AP17" s="18"/>
      <c r="AQ17" s="18"/>
      <c r="AR17" s="16"/>
      <c r="BE17" s="250"/>
      <c r="BS17" s="13" t="s">
        <v>29</v>
      </c>
    </row>
    <row r="18" spans="2:71" ht="6.95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50"/>
      <c r="BS18" s="13" t="s">
        <v>30</v>
      </c>
    </row>
    <row r="19" spans="2:71" ht="11.95" customHeight="1">
      <c r="B19" s="17"/>
      <c r="C19" s="18"/>
      <c r="D19" s="25" t="s">
        <v>31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22</v>
      </c>
      <c r="AL19" s="18"/>
      <c r="AM19" s="18"/>
      <c r="AN19" s="23" t="s">
        <v>1</v>
      </c>
      <c r="AO19" s="18"/>
      <c r="AP19" s="18"/>
      <c r="AQ19" s="18"/>
      <c r="AR19" s="16"/>
      <c r="BE19" s="250"/>
      <c r="BS19" s="13" t="s">
        <v>30</v>
      </c>
    </row>
    <row r="20" spans="2:71" ht="18.45" customHeight="1">
      <c r="B20" s="17"/>
      <c r="C20" s="18"/>
      <c r="D20" s="18"/>
      <c r="E20" s="23" t="s">
        <v>19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24</v>
      </c>
      <c r="AL20" s="18"/>
      <c r="AM20" s="18"/>
      <c r="AN20" s="23" t="s">
        <v>1</v>
      </c>
      <c r="AO20" s="18"/>
      <c r="AP20" s="18"/>
      <c r="AQ20" s="18"/>
      <c r="AR20" s="16"/>
      <c r="BE20" s="250"/>
      <c r="BS20" s="13" t="s">
        <v>29</v>
      </c>
    </row>
    <row r="21" spans="2:71" ht="6.9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50"/>
    </row>
    <row r="22" spans="2:71" ht="11.95" customHeight="1">
      <c r="B22" s="17"/>
      <c r="C22" s="18"/>
      <c r="D22" s="25" t="s">
        <v>32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50"/>
    </row>
    <row r="23" spans="2:71" ht="14.4" customHeight="1">
      <c r="B23" s="17"/>
      <c r="C23" s="18"/>
      <c r="D23" s="18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18"/>
      <c r="AP23" s="18"/>
      <c r="AQ23" s="18"/>
      <c r="AR23" s="16"/>
      <c r="BE23" s="250"/>
    </row>
    <row r="24" spans="2:71" ht="6.95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50"/>
    </row>
    <row r="25" spans="2:71" ht="6.95" customHeight="1">
      <c r="B25" s="17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8"/>
      <c r="AQ25" s="18"/>
      <c r="AR25" s="16"/>
      <c r="BE25" s="250"/>
    </row>
    <row r="26" spans="2:71" ht="14.4" customHeight="1">
      <c r="B26" s="17"/>
      <c r="C26" s="18"/>
      <c r="D26" s="30" t="s">
        <v>33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86">
        <f>ROUND(AG94,2)</f>
        <v>0</v>
      </c>
      <c r="AL26" s="266"/>
      <c r="AM26" s="266"/>
      <c r="AN26" s="266"/>
      <c r="AO26" s="266"/>
      <c r="AP26" s="18"/>
      <c r="AQ26" s="18"/>
      <c r="AR26" s="16"/>
      <c r="BE26" s="250"/>
    </row>
    <row r="27" spans="2:71" ht="14.4" customHeight="1">
      <c r="B27" s="17"/>
      <c r="C27" s="18"/>
      <c r="D27" s="30" t="s">
        <v>34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86">
        <f>ROUND(AG99, 2)</f>
        <v>0</v>
      </c>
      <c r="AL27" s="286"/>
      <c r="AM27" s="286"/>
      <c r="AN27" s="286"/>
      <c r="AO27" s="286"/>
      <c r="AP27" s="18"/>
      <c r="AQ27" s="18"/>
      <c r="AR27" s="16"/>
      <c r="BE27" s="250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3"/>
      <c r="BE28" s="250"/>
    </row>
    <row r="29" spans="2:71" s="1" customFormat="1" ht="25.95" customHeight="1">
      <c r="B29" s="31"/>
      <c r="C29" s="32"/>
      <c r="D29" s="34" t="s">
        <v>35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87">
        <f>ROUND(AK26 + AK27, 2)</f>
        <v>0</v>
      </c>
      <c r="AL29" s="288"/>
      <c r="AM29" s="288"/>
      <c r="AN29" s="288"/>
      <c r="AO29" s="288"/>
      <c r="AP29" s="32"/>
      <c r="AQ29" s="32"/>
      <c r="AR29" s="33"/>
      <c r="BE29" s="250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BE30" s="250"/>
    </row>
    <row r="31" spans="2:71" s="1" customFormat="1" ht="12.7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271" t="s">
        <v>36</v>
      </c>
      <c r="M31" s="271"/>
      <c r="N31" s="271"/>
      <c r="O31" s="271"/>
      <c r="P31" s="271"/>
      <c r="Q31" s="32"/>
      <c r="R31" s="32"/>
      <c r="S31" s="32"/>
      <c r="T31" s="32"/>
      <c r="U31" s="32"/>
      <c r="V31" s="32"/>
      <c r="W31" s="271" t="s">
        <v>37</v>
      </c>
      <c r="X31" s="271"/>
      <c r="Y31" s="271"/>
      <c r="Z31" s="271"/>
      <c r="AA31" s="271"/>
      <c r="AB31" s="271"/>
      <c r="AC31" s="271"/>
      <c r="AD31" s="271"/>
      <c r="AE31" s="271"/>
      <c r="AF31" s="32"/>
      <c r="AG31" s="32"/>
      <c r="AH31" s="32"/>
      <c r="AI31" s="32"/>
      <c r="AJ31" s="32"/>
      <c r="AK31" s="271" t="s">
        <v>38</v>
      </c>
      <c r="AL31" s="271"/>
      <c r="AM31" s="271"/>
      <c r="AN31" s="271"/>
      <c r="AO31" s="271"/>
      <c r="AP31" s="32"/>
      <c r="AQ31" s="32"/>
      <c r="AR31" s="33"/>
      <c r="BE31" s="250"/>
    </row>
    <row r="32" spans="2:71" s="2" customFormat="1" ht="14.4" customHeight="1">
      <c r="B32" s="36"/>
      <c r="C32" s="37"/>
      <c r="D32" s="25" t="s">
        <v>39</v>
      </c>
      <c r="E32" s="37"/>
      <c r="F32" s="25" t="s">
        <v>40</v>
      </c>
      <c r="G32" s="37"/>
      <c r="H32" s="37"/>
      <c r="I32" s="37"/>
      <c r="J32" s="37"/>
      <c r="K32" s="37"/>
      <c r="L32" s="263">
        <v>0.2</v>
      </c>
      <c r="M32" s="264"/>
      <c r="N32" s="264"/>
      <c r="O32" s="264"/>
      <c r="P32" s="264"/>
      <c r="Q32" s="37"/>
      <c r="R32" s="37"/>
      <c r="S32" s="37"/>
      <c r="T32" s="37"/>
      <c r="U32" s="37"/>
      <c r="V32" s="37"/>
      <c r="W32" s="285">
        <f>ROUND(AZ94 + SUM(CD99:CD103), 2)</f>
        <v>0</v>
      </c>
      <c r="X32" s="264"/>
      <c r="Y32" s="264"/>
      <c r="Z32" s="264"/>
      <c r="AA32" s="264"/>
      <c r="AB32" s="264"/>
      <c r="AC32" s="264"/>
      <c r="AD32" s="264"/>
      <c r="AE32" s="264"/>
      <c r="AF32" s="37"/>
      <c r="AG32" s="37"/>
      <c r="AH32" s="37"/>
      <c r="AI32" s="37"/>
      <c r="AJ32" s="37"/>
      <c r="AK32" s="285">
        <f>ROUND(AV94 + SUM(BY99:BY103), 2)</f>
        <v>0</v>
      </c>
      <c r="AL32" s="264"/>
      <c r="AM32" s="264"/>
      <c r="AN32" s="264"/>
      <c r="AO32" s="264"/>
      <c r="AP32" s="37"/>
      <c r="AQ32" s="37"/>
      <c r="AR32" s="38"/>
      <c r="BE32" s="251"/>
    </row>
    <row r="33" spans="2:57" s="2" customFormat="1" ht="14.4" customHeight="1">
      <c r="B33" s="36"/>
      <c r="C33" s="37"/>
      <c r="D33" s="37"/>
      <c r="E33" s="37"/>
      <c r="F33" s="25" t="s">
        <v>41</v>
      </c>
      <c r="G33" s="37"/>
      <c r="H33" s="37"/>
      <c r="I33" s="37"/>
      <c r="J33" s="37"/>
      <c r="K33" s="37"/>
      <c r="L33" s="263">
        <v>0.2</v>
      </c>
      <c r="M33" s="264"/>
      <c r="N33" s="264"/>
      <c r="O33" s="264"/>
      <c r="P33" s="264"/>
      <c r="Q33" s="37"/>
      <c r="R33" s="37"/>
      <c r="S33" s="37"/>
      <c r="T33" s="37"/>
      <c r="U33" s="37"/>
      <c r="V33" s="37"/>
      <c r="W33" s="285">
        <f>ROUND(BA94 + SUM(CE99:CE103), 2)</f>
        <v>0</v>
      </c>
      <c r="X33" s="264"/>
      <c r="Y33" s="264"/>
      <c r="Z33" s="264"/>
      <c r="AA33" s="264"/>
      <c r="AB33" s="264"/>
      <c r="AC33" s="264"/>
      <c r="AD33" s="264"/>
      <c r="AE33" s="264"/>
      <c r="AF33" s="37"/>
      <c r="AG33" s="37"/>
      <c r="AH33" s="37"/>
      <c r="AI33" s="37"/>
      <c r="AJ33" s="37"/>
      <c r="AK33" s="285">
        <f>ROUND(AW94 + SUM(BZ99:BZ103), 2)</f>
        <v>0</v>
      </c>
      <c r="AL33" s="264"/>
      <c r="AM33" s="264"/>
      <c r="AN33" s="264"/>
      <c r="AO33" s="264"/>
      <c r="AP33" s="37"/>
      <c r="AQ33" s="37"/>
      <c r="AR33" s="38"/>
      <c r="BE33" s="251"/>
    </row>
    <row r="34" spans="2:57" s="2" customFormat="1" ht="14.4" hidden="1" customHeight="1">
      <c r="B34" s="36"/>
      <c r="C34" s="37"/>
      <c r="D34" s="37"/>
      <c r="E34" s="37"/>
      <c r="F34" s="25" t="s">
        <v>42</v>
      </c>
      <c r="G34" s="37"/>
      <c r="H34" s="37"/>
      <c r="I34" s="37"/>
      <c r="J34" s="37"/>
      <c r="K34" s="37"/>
      <c r="L34" s="263">
        <v>0.2</v>
      </c>
      <c r="M34" s="264"/>
      <c r="N34" s="264"/>
      <c r="O34" s="264"/>
      <c r="P34" s="264"/>
      <c r="Q34" s="37"/>
      <c r="R34" s="37"/>
      <c r="S34" s="37"/>
      <c r="T34" s="37"/>
      <c r="U34" s="37"/>
      <c r="V34" s="37"/>
      <c r="W34" s="285">
        <f>ROUND(BB94 + SUM(CF99:CF103), 2)</f>
        <v>0</v>
      </c>
      <c r="X34" s="264"/>
      <c r="Y34" s="264"/>
      <c r="Z34" s="264"/>
      <c r="AA34" s="264"/>
      <c r="AB34" s="264"/>
      <c r="AC34" s="264"/>
      <c r="AD34" s="264"/>
      <c r="AE34" s="264"/>
      <c r="AF34" s="37"/>
      <c r="AG34" s="37"/>
      <c r="AH34" s="37"/>
      <c r="AI34" s="37"/>
      <c r="AJ34" s="37"/>
      <c r="AK34" s="285">
        <v>0</v>
      </c>
      <c r="AL34" s="264"/>
      <c r="AM34" s="264"/>
      <c r="AN34" s="264"/>
      <c r="AO34" s="264"/>
      <c r="AP34" s="37"/>
      <c r="AQ34" s="37"/>
      <c r="AR34" s="38"/>
      <c r="BE34" s="251"/>
    </row>
    <row r="35" spans="2:57" s="2" customFormat="1" ht="14.4" hidden="1" customHeight="1">
      <c r="B35" s="36"/>
      <c r="C35" s="37"/>
      <c r="D35" s="37"/>
      <c r="E35" s="37"/>
      <c r="F35" s="25" t="s">
        <v>43</v>
      </c>
      <c r="G35" s="37"/>
      <c r="H35" s="37"/>
      <c r="I35" s="37"/>
      <c r="J35" s="37"/>
      <c r="K35" s="37"/>
      <c r="L35" s="263">
        <v>0.2</v>
      </c>
      <c r="M35" s="264"/>
      <c r="N35" s="264"/>
      <c r="O35" s="264"/>
      <c r="P35" s="264"/>
      <c r="Q35" s="37"/>
      <c r="R35" s="37"/>
      <c r="S35" s="37"/>
      <c r="T35" s="37"/>
      <c r="U35" s="37"/>
      <c r="V35" s="37"/>
      <c r="W35" s="285">
        <f>ROUND(BC94 + SUM(CG99:CG103), 2)</f>
        <v>0</v>
      </c>
      <c r="X35" s="264"/>
      <c r="Y35" s="264"/>
      <c r="Z35" s="264"/>
      <c r="AA35" s="264"/>
      <c r="AB35" s="264"/>
      <c r="AC35" s="264"/>
      <c r="AD35" s="264"/>
      <c r="AE35" s="264"/>
      <c r="AF35" s="37"/>
      <c r="AG35" s="37"/>
      <c r="AH35" s="37"/>
      <c r="AI35" s="37"/>
      <c r="AJ35" s="37"/>
      <c r="AK35" s="285">
        <v>0</v>
      </c>
      <c r="AL35" s="264"/>
      <c r="AM35" s="264"/>
      <c r="AN35" s="264"/>
      <c r="AO35" s="264"/>
      <c r="AP35" s="37"/>
      <c r="AQ35" s="37"/>
      <c r="AR35" s="38"/>
    </row>
    <row r="36" spans="2:57" s="2" customFormat="1" ht="14.4" hidden="1" customHeight="1">
      <c r="B36" s="36"/>
      <c r="C36" s="37"/>
      <c r="D36" s="37"/>
      <c r="E36" s="37"/>
      <c r="F36" s="25" t="s">
        <v>44</v>
      </c>
      <c r="G36" s="37"/>
      <c r="H36" s="37"/>
      <c r="I36" s="37"/>
      <c r="J36" s="37"/>
      <c r="K36" s="37"/>
      <c r="L36" s="263">
        <v>0</v>
      </c>
      <c r="M36" s="264"/>
      <c r="N36" s="264"/>
      <c r="O36" s="264"/>
      <c r="P36" s="264"/>
      <c r="Q36" s="37"/>
      <c r="R36" s="37"/>
      <c r="S36" s="37"/>
      <c r="T36" s="37"/>
      <c r="U36" s="37"/>
      <c r="V36" s="37"/>
      <c r="W36" s="285">
        <f>ROUND(BD94 + SUM(CH99:CH103), 2)</f>
        <v>0</v>
      </c>
      <c r="X36" s="264"/>
      <c r="Y36" s="264"/>
      <c r="Z36" s="264"/>
      <c r="AA36" s="264"/>
      <c r="AB36" s="264"/>
      <c r="AC36" s="264"/>
      <c r="AD36" s="264"/>
      <c r="AE36" s="264"/>
      <c r="AF36" s="37"/>
      <c r="AG36" s="37"/>
      <c r="AH36" s="37"/>
      <c r="AI36" s="37"/>
      <c r="AJ36" s="37"/>
      <c r="AK36" s="285">
        <v>0</v>
      </c>
      <c r="AL36" s="264"/>
      <c r="AM36" s="264"/>
      <c r="AN36" s="264"/>
      <c r="AO36" s="264"/>
      <c r="AP36" s="37"/>
      <c r="AQ36" s="37"/>
      <c r="AR36" s="38"/>
    </row>
    <row r="37" spans="2:57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</row>
    <row r="38" spans="2:57" s="1" customFormat="1" ht="25.95" customHeight="1">
      <c r="B38" s="31"/>
      <c r="C38" s="39"/>
      <c r="D38" s="40" t="s">
        <v>45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 t="s">
        <v>46</v>
      </c>
      <c r="U38" s="41"/>
      <c r="V38" s="41"/>
      <c r="W38" s="41"/>
      <c r="X38" s="283" t="s">
        <v>47</v>
      </c>
      <c r="Y38" s="284"/>
      <c r="Z38" s="284"/>
      <c r="AA38" s="284"/>
      <c r="AB38" s="284"/>
      <c r="AC38" s="41"/>
      <c r="AD38" s="41"/>
      <c r="AE38" s="41"/>
      <c r="AF38" s="41"/>
      <c r="AG38" s="41"/>
      <c r="AH38" s="41"/>
      <c r="AI38" s="41"/>
      <c r="AJ38" s="41"/>
      <c r="AK38" s="289">
        <f>SUM(AK29:AK36)</f>
        <v>0</v>
      </c>
      <c r="AL38" s="284"/>
      <c r="AM38" s="284"/>
      <c r="AN38" s="284"/>
      <c r="AO38" s="290"/>
      <c r="AP38" s="39"/>
      <c r="AQ38" s="39"/>
      <c r="AR38" s="33"/>
    </row>
    <row r="39" spans="2:57" s="1" customFormat="1" ht="6.9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3"/>
    </row>
    <row r="40" spans="2:57" s="1" customFormat="1" ht="14.4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3"/>
    </row>
    <row r="41" spans="2:57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pans="2:57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pans="2:57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pans="2:57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pans="2:57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pans="2:57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pans="2:57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pans="2:57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pans="2:44" s="1" customFormat="1" ht="14.4" customHeight="1">
      <c r="B49" s="31"/>
      <c r="C49" s="3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P49" s="32"/>
      <c r="AQ49" s="32"/>
      <c r="AR49" s="33"/>
    </row>
    <row r="50" spans="2:44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 spans="2:44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 spans="2:44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 spans="2:44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 spans="2:4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 spans="2:44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 spans="2:44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 spans="2:44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 spans="2:44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 spans="2:44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pans="2:44" s="1" customFormat="1" ht="12.7">
      <c r="B60" s="31"/>
      <c r="C60" s="32"/>
      <c r="D60" s="45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50</v>
      </c>
      <c r="AI60" s="35"/>
      <c r="AJ60" s="35"/>
      <c r="AK60" s="35"/>
      <c r="AL60" s="35"/>
      <c r="AM60" s="45" t="s">
        <v>51</v>
      </c>
      <c r="AN60" s="35"/>
      <c r="AO60" s="35"/>
      <c r="AP60" s="32"/>
      <c r="AQ60" s="32"/>
      <c r="AR60" s="33"/>
    </row>
    <row r="61" spans="2:44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 spans="2:44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 spans="2:44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pans="2:44" s="1" customFormat="1" ht="12.7">
      <c r="B64" s="31"/>
      <c r="C64" s="32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P64" s="32"/>
      <c r="AQ64" s="32"/>
      <c r="AR64" s="33"/>
    </row>
    <row r="65" spans="2:44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 spans="2:44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 spans="2:44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 spans="2:44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 spans="2:44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 spans="2:44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 spans="2:44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 spans="2:44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 spans="2:44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 spans="2:4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pans="2:44" s="1" customFormat="1" ht="12.7">
      <c r="B75" s="31"/>
      <c r="C75" s="32"/>
      <c r="D75" s="45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50</v>
      </c>
      <c r="AI75" s="35"/>
      <c r="AJ75" s="35"/>
      <c r="AK75" s="35"/>
      <c r="AL75" s="35"/>
      <c r="AM75" s="45" t="s">
        <v>51</v>
      </c>
      <c r="AN75" s="35"/>
      <c r="AO75" s="35"/>
      <c r="AP75" s="32"/>
      <c r="AQ75" s="32"/>
      <c r="AR75" s="33"/>
    </row>
    <row r="76" spans="2:44" s="1" customFormat="1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3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3"/>
    </row>
    <row r="82" spans="1:91" s="1" customFormat="1" ht="24.95" customHeight="1">
      <c r="B82" s="31"/>
      <c r="C82" s="19" t="s">
        <v>54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</row>
    <row r="83" spans="1:91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</row>
    <row r="84" spans="1:91" s="3" customFormat="1" ht="11.95" customHeight="1">
      <c r="B84" s="50"/>
      <c r="C84" s="25" t="s">
        <v>11</v>
      </c>
      <c r="D84" s="51"/>
      <c r="E84" s="51"/>
      <c r="F84" s="51"/>
      <c r="G84" s="51"/>
      <c r="H84" s="51"/>
      <c r="I84" s="51"/>
      <c r="J84" s="51"/>
      <c r="K84" s="51"/>
      <c r="L84" s="51" t="str">
        <f>K5</f>
        <v>2019-042V1</v>
      </c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2"/>
    </row>
    <row r="85" spans="1:91" s="4" customFormat="1" ht="37.049999999999997" customHeight="1">
      <c r="B85" s="53"/>
      <c r="C85" s="54" t="s">
        <v>14</v>
      </c>
      <c r="D85" s="55"/>
      <c r="E85" s="55"/>
      <c r="F85" s="55"/>
      <c r="G85" s="55"/>
      <c r="H85" s="55"/>
      <c r="I85" s="55"/>
      <c r="J85" s="55"/>
      <c r="K85" s="55"/>
      <c r="L85" s="280" t="str">
        <f>K6</f>
        <v>Výstavba MFI s umelým povrchom a mantinelmi v obci Dolné Saliby</v>
      </c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55"/>
      <c r="AQ85" s="55"/>
      <c r="AR85" s="56"/>
    </row>
    <row r="86" spans="1:91" s="1" customFormat="1" ht="6.9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</row>
    <row r="87" spans="1:91" s="1" customFormat="1" ht="11.95" customHeight="1">
      <c r="B87" s="31"/>
      <c r="C87" s="25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5" t="s">
        <v>20</v>
      </c>
      <c r="AJ87" s="32"/>
      <c r="AK87" s="32"/>
      <c r="AL87" s="32"/>
      <c r="AM87" s="282" t="str">
        <f>IF(AN8= "","",AN8)</f>
        <v>Vyplň údaj</v>
      </c>
      <c r="AN87" s="282"/>
      <c r="AO87" s="32"/>
      <c r="AP87" s="32"/>
      <c r="AQ87" s="32"/>
      <c r="AR87" s="33"/>
    </row>
    <row r="88" spans="1:91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</row>
    <row r="89" spans="1:91" s="1" customFormat="1" ht="40.9" customHeight="1">
      <c r="B89" s="31"/>
      <c r="C89" s="25" t="s">
        <v>21</v>
      </c>
      <c r="D89" s="32"/>
      <c r="E89" s="32"/>
      <c r="F89" s="32"/>
      <c r="G89" s="32"/>
      <c r="H89" s="32"/>
      <c r="I89" s="32"/>
      <c r="J89" s="32"/>
      <c r="K89" s="32"/>
      <c r="L89" s="51" t="str">
        <f>IF(E11= "","",E11)</f>
        <v>Obec Dolné Saliby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5" t="s">
        <v>27</v>
      </c>
      <c r="AJ89" s="32"/>
      <c r="AK89" s="32"/>
      <c r="AL89" s="32"/>
      <c r="AM89" s="278" t="str">
        <f>IF(E17="","",E17)</f>
        <v>VISIA s.r.o, Sládkovičova 2052/50, 927 01 Šala</v>
      </c>
      <c r="AN89" s="279"/>
      <c r="AO89" s="279"/>
      <c r="AP89" s="279"/>
      <c r="AQ89" s="32"/>
      <c r="AR89" s="33"/>
      <c r="AS89" s="272" t="s">
        <v>55</v>
      </c>
      <c r="AT89" s="273"/>
      <c r="AU89" s="59"/>
      <c r="AV89" s="59"/>
      <c r="AW89" s="59"/>
      <c r="AX89" s="59"/>
      <c r="AY89" s="59"/>
      <c r="AZ89" s="59"/>
      <c r="BA89" s="59"/>
      <c r="BB89" s="59"/>
      <c r="BC89" s="59"/>
      <c r="BD89" s="60"/>
    </row>
    <row r="90" spans="1:91" s="1" customFormat="1" ht="15.55" customHeight="1">
      <c r="B90" s="31"/>
      <c r="C90" s="25" t="s">
        <v>25</v>
      </c>
      <c r="D90" s="32"/>
      <c r="E90" s="32"/>
      <c r="F90" s="32"/>
      <c r="G90" s="32"/>
      <c r="H90" s="32"/>
      <c r="I90" s="32"/>
      <c r="J90" s="32"/>
      <c r="K90" s="32"/>
      <c r="L90" s="51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5" t="s">
        <v>31</v>
      </c>
      <c r="AJ90" s="32"/>
      <c r="AK90" s="32"/>
      <c r="AL90" s="32"/>
      <c r="AM90" s="278" t="str">
        <f>IF(E20="","",E20)</f>
        <v xml:space="preserve"> </v>
      </c>
      <c r="AN90" s="279"/>
      <c r="AO90" s="279"/>
      <c r="AP90" s="279"/>
      <c r="AQ90" s="32"/>
      <c r="AR90" s="33"/>
      <c r="AS90" s="274"/>
      <c r="AT90" s="275"/>
      <c r="AU90" s="61"/>
      <c r="AV90" s="61"/>
      <c r="AW90" s="61"/>
      <c r="AX90" s="61"/>
      <c r="AY90" s="61"/>
      <c r="AZ90" s="61"/>
      <c r="BA90" s="61"/>
      <c r="BB90" s="61"/>
      <c r="BC90" s="61"/>
      <c r="BD90" s="62"/>
    </row>
    <row r="91" spans="1:91" s="1" customFormat="1" ht="10.95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76"/>
      <c r="AT91" s="277"/>
      <c r="AU91" s="63"/>
      <c r="AV91" s="63"/>
      <c r="AW91" s="63"/>
      <c r="AX91" s="63"/>
      <c r="AY91" s="63"/>
      <c r="AZ91" s="63"/>
      <c r="BA91" s="63"/>
      <c r="BB91" s="63"/>
      <c r="BC91" s="63"/>
      <c r="BD91" s="64"/>
    </row>
    <row r="92" spans="1:91" s="1" customFormat="1" ht="29.25" customHeight="1">
      <c r="B92" s="31"/>
      <c r="C92" s="257" t="s">
        <v>56</v>
      </c>
      <c r="D92" s="253"/>
      <c r="E92" s="253"/>
      <c r="F92" s="253"/>
      <c r="G92" s="253"/>
      <c r="H92" s="65"/>
      <c r="I92" s="252" t="s">
        <v>57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5" t="s">
        <v>58</v>
      </c>
      <c r="AH92" s="253"/>
      <c r="AI92" s="253"/>
      <c r="AJ92" s="253"/>
      <c r="AK92" s="253"/>
      <c r="AL92" s="253"/>
      <c r="AM92" s="253"/>
      <c r="AN92" s="252" t="s">
        <v>59</v>
      </c>
      <c r="AO92" s="253"/>
      <c r="AP92" s="254"/>
      <c r="AQ92" s="66" t="s">
        <v>60</v>
      </c>
      <c r="AR92" s="33"/>
      <c r="AS92" s="67" t="s">
        <v>61</v>
      </c>
      <c r="AT92" s="68" t="s">
        <v>62</v>
      </c>
      <c r="AU92" s="68" t="s">
        <v>63</v>
      </c>
      <c r="AV92" s="68" t="s">
        <v>64</v>
      </c>
      <c r="AW92" s="68" t="s">
        <v>65</v>
      </c>
      <c r="AX92" s="68" t="s">
        <v>66</v>
      </c>
      <c r="AY92" s="68" t="s">
        <v>67</v>
      </c>
      <c r="AZ92" s="68" t="s">
        <v>68</v>
      </c>
      <c r="BA92" s="68" t="s">
        <v>69</v>
      </c>
      <c r="BB92" s="68" t="s">
        <v>70</v>
      </c>
      <c r="BC92" s="68" t="s">
        <v>71</v>
      </c>
      <c r="BD92" s="69" t="s">
        <v>72</v>
      </c>
    </row>
    <row r="93" spans="1:91" s="1" customFormat="1" ht="10.9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7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2"/>
    </row>
    <row r="94" spans="1:91" s="5" customFormat="1" ht="32.4" customHeight="1">
      <c r="B94" s="73"/>
      <c r="C94" s="74" t="s">
        <v>73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246">
        <f>ROUND(SUM(AG95:AG97),2)</f>
        <v>0</v>
      </c>
      <c r="AH94" s="246"/>
      <c r="AI94" s="246"/>
      <c r="AJ94" s="246"/>
      <c r="AK94" s="246"/>
      <c r="AL94" s="246"/>
      <c r="AM94" s="246"/>
      <c r="AN94" s="247">
        <f>SUM(AG94,AT94)</f>
        <v>0</v>
      </c>
      <c r="AO94" s="247"/>
      <c r="AP94" s="247"/>
      <c r="AQ94" s="77" t="s">
        <v>1</v>
      </c>
      <c r="AR94" s="78"/>
      <c r="AS94" s="79">
        <f>ROUND(SUM(AS95:AS97),2)</f>
        <v>0</v>
      </c>
      <c r="AT94" s="80">
        <f>ROUND(SUM(AV94:AW94),2)</f>
        <v>0</v>
      </c>
      <c r="AU94" s="81">
        <f>ROUND(SUM(AU95:AU97),5)</f>
        <v>0</v>
      </c>
      <c r="AV94" s="80">
        <f>ROUND(AZ94*L32,2)</f>
        <v>0</v>
      </c>
      <c r="AW94" s="80">
        <f>ROUND(BA94*L33,2)</f>
        <v>0</v>
      </c>
      <c r="AX94" s="80">
        <f>ROUND(BB94*L32,2)</f>
        <v>0</v>
      </c>
      <c r="AY94" s="80">
        <f>ROUND(BC94*L33,2)</f>
        <v>0</v>
      </c>
      <c r="AZ94" s="80">
        <f>ROUND(SUM(AZ95:AZ97),2)</f>
        <v>0</v>
      </c>
      <c r="BA94" s="80">
        <f>ROUND(SUM(BA95:BA97),2)</f>
        <v>0</v>
      </c>
      <c r="BB94" s="80">
        <f>ROUND(SUM(BB95:BB97),2)</f>
        <v>0</v>
      </c>
      <c r="BC94" s="80">
        <f>ROUND(SUM(BC95:BC97),2)</f>
        <v>0</v>
      </c>
      <c r="BD94" s="82">
        <f>ROUND(SUM(BD95:BD97),2)</f>
        <v>0</v>
      </c>
      <c r="BS94" s="83" t="s">
        <v>74</v>
      </c>
      <c r="BT94" s="83" t="s">
        <v>75</v>
      </c>
      <c r="BU94" s="84" t="s">
        <v>76</v>
      </c>
      <c r="BV94" s="83" t="s">
        <v>77</v>
      </c>
      <c r="BW94" s="83" t="s">
        <v>5</v>
      </c>
      <c r="BX94" s="83" t="s">
        <v>78</v>
      </c>
      <c r="CL94" s="83" t="s">
        <v>1</v>
      </c>
    </row>
    <row r="95" spans="1:91" s="6" customFormat="1" ht="14.4" customHeight="1">
      <c r="A95" s="85" t="s">
        <v>79</v>
      </c>
      <c r="B95" s="86"/>
      <c r="C95" s="87"/>
      <c r="D95" s="258" t="s">
        <v>80</v>
      </c>
      <c r="E95" s="258"/>
      <c r="F95" s="258"/>
      <c r="G95" s="258"/>
      <c r="H95" s="258"/>
      <c r="I95" s="88"/>
      <c r="J95" s="258" t="s">
        <v>81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44">
        <f>'1 - Stavebná časť'!J32</f>
        <v>0</v>
      </c>
      <c r="AH95" s="245"/>
      <c r="AI95" s="245"/>
      <c r="AJ95" s="245"/>
      <c r="AK95" s="245"/>
      <c r="AL95" s="245"/>
      <c r="AM95" s="245"/>
      <c r="AN95" s="244">
        <f>SUM(AG95,AT95)</f>
        <v>0</v>
      </c>
      <c r="AO95" s="245"/>
      <c r="AP95" s="245"/>
      <c r="AQ95" s="89" t="s">
        <v>82</v>
      </c>
      <c r="AR95" s="90"/>
      <c r="AS95" s="91">
        <v>0</v>
      </c>
      <c r="AT95" s="92">
        <f>ROUND(SUM(AV95:AW95),2)</f>
        <v>0</v>
      </c>
      <c r="AU95" s="93">
        <f>'1 - Stavebná časť'!P136</f>
        <v>0</v>
      </c>
      <c r="AV95" s="92">
        <f>'1 - Stavebná časť'!J35</f>
        <v>0</v>
      </c>
      <c r="AW95" s="92">
        <f>'1 - Stavebná časť'!J36</f>
        <v>0</v>
      </c>
      <c r="AX95" s="92">
        <f>'1 - Stavebná časť'!J37</f>
        <v>0</v>
      </c>
      <c r="AY95" s="92">
        <f>'1 - Stavebná časť'!J38</f>
        <v>0</v>
      </c>
      <c r="AZ95" s="92">
        <f>'1 - Stavebná časť'!F35</f>
        <v>0</v>
      </c>
      <c r="BA95" s="92">
        <f>'1 - Stavebná časť'!F36</f>
        <v>0</v>
      </c>
      <c r="BB95" s="92">
        <f>'1 - Stavebná časť'!F37</f>
        <v>0</v>
      </c>
      <c r="BC95" s="92">
        <f>'1 - Stavebná časť'!F38</f>
        <v>0</v>
      </c>
      <c r="BD95" s="94">
        <f>'1 - Stavebná časť'!F39</f>
        <v>0</v>
      </c>
      <c r="BT95" s="95" t="s">
        <v>80</v>
      </c>
      <c r="BV95" s="95" t="s">
        <v>77</v>
      </c>
      <c r="BW95" s="95" t="s">
        <v>83</v>
      </c>
      <c r="BX95" s="95" t="s">
        <v>5</v>
      </c>
      <c r="CL95" s="95" t="s">
        <v>1</v>
      </c>
      <c r="CM95" s="95" t="s">
        <v>75</v>
      </c>
    </row>
    <row r="96" spans="1:91" s="6" customFormat="1" ht="14.4" customHeight="1">
      <c r="A96" s="85" t="s">
        <v>79</v>
      </c>
      <c r="B96" s="86"/>
      <c r="C96" s="87"/>
      <c r="D96" s="258" t="s">
        <v>84</v>
      </c>
      <c r="E96" s="258"/>
      <c r="F96" s="258"/>
      <c r="G96" s="258"/>
      <c r="H96" s="258"/>
      <c r="I96" s="88"/>
      <c r="J96" s="258" t="s">
        <v>85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44">
        <f>'2 - Prípojka NN'!J32</f>
        <v>0</v>
      </c>
      <c r="AH96" s="245"/>
      <c r="AI96" s="245"/>
      <c r="AJ96" s="245"/>
      <c r="AK96" s="245"/>
      <c r="AL96" s="245"/>
      <c r="AM96" s="245"/>
      <c r="AN96" s="244">
        <f>SUM(AG96,AT96)</f>
        <v>0</v>
      </c>
      <c r="AO96" s="245"/>
      <c r="AP96" s="245"/>
      <c r="AQ96" s="89" t="s">
        <v>82</v>
      </c>
      <c r="AR96" s="90"/>
      <c r="AS96" s="91">
        <v>0</v>
      </c>
      <c r="AT96" s="92">
        <f>ROUND(SUM(AV96:AW96),2)</f>
        <v>0</v>
      </c>
      <c r="AU96" s="93">
        <f>'2 - Prípojka NN'!P131</f>
        <v>0</v>
      </c>
      <c r="AV96" s="92">
        <f>'2 - Prípojka NN'!J35</f>
        <v>0</v>
      </c>
      <c r="AW96" s="92">
        <f>'2 - Prípojka NN'!J36</f>
        <v>0</v>
      </c>
      <c r="AX96" s="92">
        <f>'2 - Prípojka NN'!J37</f>
        <v>0</v>
      </c>
      <c r="AY96" s="92">
        <f>'2 - Prípojka NN'!J38</f>
        <v>0</v>
      </c>
      <c r="AZ96" s="92">
        <f>'2 - Prípojka NN'!F35</f>
        <v>0</v>
      </c>
      <c r="BA96" s="92">
        <f>'2 - Prípojka NN'!F36</f>
        <v>0</v>
      </c>
      <c r="BB96" s="92">
        <f>'2 - Prípojka NN'!F37</f>
        <v>0</v>
      </c>
      <c r="BC96" s="92">
        <f>'2 - Prípojka NN'!F38</f>
        <v>0</v>
      </c>
      <c r="BD96" s="94">
        <f>'2 - Prípojka NN'!F39</f>
        <v>0</v>
      </c>
      <c r="BT96" s="95" t="s">
        <v>80</v>
      </c>
      <c r="BV96" s="95" t="s">
        <v>77</v>
      </c>
      <c r="BW96" s="95" t="s">
        <v>86</v>
      </c>
      <c r="BX96" s="95" t="s">
        <v>5</v>
      </c>
      <c r="CL96" s="95" t="s">
        <v>1</v>
      </c>
      <c r="CM96" s="95" t="s">
        <v>75</v>
      </c>
    </row>
    <row r="97" spans="1:91" s="6" customFormat="1" ht="14.4" customHeight="1">
      <c r="A97" s="85" t="s">
        <v>79</v>
      </c>
      <c r="B97" s="86"/>
      <c r="C97" s="87"/>
      <c r="D97" s="258" t="s">
        <v>87</v>
      </c>
      <c r="E97" s="258"/>
      <c r="F97" s="258"/>
      <c r="G97" s="258"/>
      <c r="H97" s="258"/>
      <c r="I97" s="88"/>
      <c r="J97" s="258" t="s">
        <v>88</v>
      </c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44">
        <f>'3 - Osvetlenie MFI'!J32</f>
        <v>0</v>
      </c>
      <c r="AH97" s="245"/>
      <c r="AI97" s="245"/>
      <c r="AJ97" s="245"/>
      <c r="AK97" s="245"/>
      <c r="AL97" s="245"/>
      <c r="AM97" s="245"/>
      <c r="AN97" s="244">
        <f>SUM(AG97,AT97)</f>
        <v>0</v>
      </c>
      <c r="AO97" s="245"/>
      <c r="AP97" s="245"/>
      <c r="AQ97" s="89" t="s">
        <v>82</v>
      </c>
      <c r="AR97" s="90"/>
      <c r="AS97" s="96">
        <v>0</v>
      </c>
      <c r="AT97" s="97">
        <f>ROUND(SUM(AV97:AW97),2)</f>
        <v>0</v>
      </c>
      <c r="AU97" s="98">
        <f>'3 - Osvetlenie MFI'!P133</f>
        <v>0</v>
      </c>
      <c r="AV97" s="97">
        <f>'3 - Osvetlenie MFI'!J35</f>
        <v>0</v>
      </c>
      <c r="AW97" s="97">
        <f>'3 - Osvetlenie MFI'!J36</f>
        <v>0</v>
      </c>
      <c r="AX97" s="97">
        <f>'3 - Osvetlenie MFI'!J37</f>
        <v>0</v>
      </c>
      <c r="AY97" s="97">
        <f>'3 - Osvetlenie MFI'!J38</f>
        <v>0</v>
      </c>
      <c r="AZ97" s="97">
        <f>'3 - Osvetlenie MFI'!F35</f>
        <v>0</v>
      </c>
      <c r="BA97" s="97">
        <f>'3 - Osvetlenie MFI'!F36</f>
        <v>0</v>
      </c>
      <c r="BB97" s="97">
        <f>'3 - Osvetlenie MFI'!F37</f>
        <v>0</v>
      </c>
      <c r="BC97" s="97">
        <f>'3 - Osvetlenie MFI'!F38</f>
        <v>0</v>
      </c>
      <c r="BD97" s="99">
        <f>'3 - Osvetlenie MFI'!F39</f>
        <v>0</v>
      </c>
      <c r="BT97" s="95" t="s">
        <v>80</v>
      </c>
      <c r="BV97" s="95" t="s">
        <v>77</v>
      </c>
      <c r="BW97" s="95" t="s">
        <v>89</v>
      </c>
      <c r="BX97" s="95" t="s">
        <v>5</v>
      </c>
      <c r="CL97" s="95" t="s">
        <v>1</v>
      </c>
      <c r="CM97" s="95" t="s">
        <v>75</v>
      </c>
    </row>
    <row r="98" spans="1:91"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6"/>
    </row>
    <row r="99" spans="1:91" s="1" customFormat="1" ht="29.95" customHeight="1">
      <c r="B99" s="31"/>
      <c r="C99" s="74" t="s">
        <v>90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247">
        <f>ROUND(SUM(AG100:AG103), 2)</f>
        <v>0</v>
      </c>
      <c r="AH99" s="247"/>
      <c r="AI99" s="247"/>
      <c r="AJ99" s="247"/>
      <c r="AK99" s="247"/>
      <c r="AL99" s="247"/>
      <c r="AM99" s="247"/>
      <c r="AN99" s="247">
        <f>ROUND(SUM(AN100:AN103), 2)</f>
        <v>0</v>
      </c>
      <c r="AO99" s="247"/>
      <c r="AP99" s="247"/>
      <c r="AQ99" s="100"/>
      <c r="AR99" s="33"/>
      <c r="AS99" s="67" t="s">
        <v>91</v>
      </c>
      <c r="AT99" s="68" t="s">
        <v>92</v>
      </c>
      <c r="AU99" s="68" t="s">
        <v>39</v>
      </c>
      <c r="AV99" s="69" t="s">
        <v>62</v>
      </c>
    </row>
    <row r="100" spans="1:91" s="1" customFormat="1" ht="19.899999999999999" customHeight="1">
      <c r="B100" s="31"/>
      <c r="C100" s="32"/>
      <c r="D100" s="259" t="s">
        <v>93</v>
      </c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32"/>
      <c r="AD100" s="32"/>
      <c r="AE100" s="32"/>
      <c r="AF100" s="32"/>
      <c r="AG100" s="261">
        <f>ROUND(AG94 * AS100, 2)</f>
        <v>0</v>
      </c>
      <c r="AH100" s="262"/>
      <c r="AI100" s="262"/>
      <c r="AJ100" s="262"/>
      <c r="AK100" s="262"/>
      <c r="AL100" s="262"/>
      <c r="AM100" s="262"/>
      <c r="AN100" s="262">
        <f>ROUND(AG100 + AV100, 2)</f>
        <v>0</v>
      </c>
      <c r="AO100" s="262"/>
      <c r="AP100" s="262"/>
      <c r="AQ100" s="32"/>
      <c r="AR100" s="33"/>
      <c r="AS100" s="103">
        <v>0</v>
      </c>
      <c r="AT100" s="104" t="s">
        <v>94</v>
      </c>
      <c r="AU100" s="104" t="s">
        <v>40</v>
      </c>
      <c r="AV100" s="105">
        <f>ROUND(IF(AU100="základná",AG100*L32,IF(AU100="znížená",AG100*L33,0)), 2)</f>
        <v>0</v>
      </c>
      <c r="BV100" s="13" t="s">
        <v>95</v>
      </c>
      <c r="BY100" s="106">
        <f>IF(AU100="základná",AV100,0)</f>
        <v>0</v>
      </c>
      <c r="BZ100" s="106">
        <f>IF(AU100="znížená",AV100,0)</f>
        <v>0</v>
      </c>
      <c r="CA100" s="106">
        <v>0</v>
      </c>
      <c r="CB100" s="106">
        <v>0</v>
      </c>
      <c r="CC100" s="106">
        <v>0</v>
      </c>
      <c r="CD100" s="106">
        <f>IF(AU100="základná",AG100,0)</f>
        <v>0</v>
      </c>
      <c r="CE100" s="106">
        <f>IF(AU100="znížená",AG100,0)</f>
        <v>0</v>
      </c>
      <c r="CF100" s="106">
        <f>IF(AU100="zákl. prenesená",AG100,0)</f>
        <v>0</v>
      </c>
      <c r="CG100" s="106">
        <f>IF(AU100="zníž. prenesená",AG100,0)</f>
        <v>0</v>
      </c>
      <c r="CH100" s="106">
        <f>IF(AU100="nulová",AG100,0)</f>
        <v>0</v>
      </c>
      <c r="CI100" s="13">
        <f>IF(AU100="základná",1,IF(AU100="znížená",2,IF(AU100="zákl. prenesená",4,IF(AU100="zníž. prenesená",5,3))))</f>
        <v>1</v>
      </c>
      <c r="CJ100" s="13">
        <f>IF(AT100="stavebná časť",1,IF(AT100="investičná časť",2,3))</f>
        <v>1</v>
      </c>
      <c r="CK100" s="13" t="str">
        <f>IF(D100="Vyplň vlastné","","x")</f>
        <v>x</v>
      </c>
    </row>
    <row r="101" spans="1:91" s="1" customFormat="1" ht="19.899999999999999" customHeight="1">
      <c r="B101" s="31"/>
      <c r="C101" s="32"/>
      <c r="D101" s="260" t="s">
        <v>96</v>
      </c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32"/>
      <c r="AD101" s="32"/>
      <c r="AE101" s="32"/>
      <c r="AF101" s="32"/>
      <c r="AG101" s="261">
        <f>ROUND(AG94 * AS101, 2)</f>
        <v>0</v>
      </c>
      <c r="AH101" s="262"/>
      <c r="AI101" s="262"/>
      <c r="AJ101" s="262"/>
      <c r="AK101" s="262"/>
      <c r="AL101" s="262"/>
      <c r="AM101" s="262"/>
      <c r="AN101" s="262">
        <f>ROUND(AG101 + AV101, 2)</f>
        <v>0</v>
      </c>
      <c r="AO101" s="262"/>
      <c r="AP101" s="262"/>
      <c r="AQ101" s="32"/>
      <c r="AR101" s="33"/>
      <c r="AS101" s="103">
        <v>0</v>
      </c>
      <c r="AT101" s="104" t="s">
        <v>94</v>
      </c>
      <c r="AU101" s="104" t="s">
        <v>40</v>
      </c>
      <c r="AV101" s="105">
        <f>ROUND(IF(AU101="základná",AG101*L32,IF(AU101="znížená",AG101*L33,0)), 2)</f>
        <v>0</v>
      </c>
      <c r="BV101" s="13" t="s">
        <v>97</v>
      </c>
      <c r="BY101" s="106">
        <f>IF(AU101="základná",AV101,0)</f>
        <v>0</v>
      </c>
      <c r="BZ101" s="106">
        <f>IF(AU101="znížená",AV101,0)</f>
        <v>0</v>
      </c>
      <c r="CA101" s="106">
        <v>0</v>
      </c>
      <c r="CB101" s="106">
        <v>0</v>
      </c>
      <c r="CC101" s="106">
        <v>0</v>
      </c>
      <c r="CD101" s="106">
        <f>IF(AU101="základná",AG101,0)</f>
        <v>0</v>
      </c>
      <c r="CE101" s="106">
        <f>IF(AU101="znížená",AG101,0)</f>
        <v>0</v>
      </c>
      <c r="CF101" s="106">
        <f>IF(AU101="zákl. prenesená",AG101,0)</f>
        <v>0</v>
      </c>
      <c r="CG101" s="106">
        <f>IF(AU101="zníž. prenesená",AG101,0)</f>
        <v>0</v>
      </c>
      <c r="CH101" s="106">
        <f>IF(AU101="nulová",AG101,0)</f>
        <v>0</v>
      </c>
      <c r="CI101" s="13">
        <f>IF(AU101="základná",1,IF(AU101="znížená",2,IF(AU101="zákl. prenesená",4,IF(AU101="zníž. prenesená",5,3))))</f>
        <v>1</v>
      </c>
      <c r="CJ101" s="13">
        <f>IF(AT101="stavebná časť",1,IF(AT101="investičná časť",2,3))</f>
        <v>1</v>
      </c>
      <c r="CK101" s="13" t="str">
        <f>IF(D101="Vyplň vlastné","","x")</f>
        <v/>
      </c>
    </row>
    <row r="102" spans="1:91" s="1" customFormat="1" ht="19.899999999999999" customHeight="1">
      <c r="B102" s="31"/>
      <c r="C102" s="32"/>
      <c r="D102" s="260" t="s">
        <v>96</v>
      </c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32"/>
      <c r="AD102" s="32"/>
      <c r="AE102" s="32"/>
      <c r="AF102" s="32"/>
      <c r="AG102" s="261">
        <f>ROUND(AG94 * AS102, 2)</f>
        <v>0</v>
      </c>
      <c r="AH102" s="262"/>
      <c r="AI102" s="262"/>
      <c r="AJ102" s="262"/>
      <c r="AK102" s="262"/>
      <c r="AL102" s="262"/>
      <c r="AM102" s="262"/>
      <c r="AN102" s="262">
        <f>ROUND(AG102 + AV102, 2)</f>
        <v>0</v>
      </c>
      <c r="AO102" s="262"/>
      <c r="AP102" s="262"/>
      <c r="AQ102" s="32"/>
      <c r="AR102" s="33"/>
      <c r="AS102" s="103">
        <v>0</v>
      </c>
      <c r="AT102" s="104" t="s">
        <v>94</v>
      </c>
      <c r="AU102" s="104" t="s">
        <v>40</v>
      </c>
      <c r="AV102" s="105">
        <f>ROUND(IF(AU102="základná",AG102*L32,IF(AU102="znížená",AG102*L33,0)), 2)</f>
        <v>0</v>
      </c>
      <c r="BV102" s="13" t="s">
        <v>97</v>
      </c>
      <c r="BY102" s="106">
        <f>IF(AU102="základná",AV102,0)</f>
        <v>0</v>
      </c>
      <c r="BZ102" s="106">
        <f>IF(AU102="znížená",AV102,0)</f>
        <v>0</v>
      </c>
      <c r="CA102" s="106">
        <v>0</v>
      </c>
      <c r="CB102" s="106">
        <v>0</v>
      </c>
      <c r="CC102" s="106">
        <v>0</v>
      </c>
      <c r="CD102" s="106">
        <f>IF(AU102="základná",AG102,0)</f>
        <v>0</v>
      </c>
      <c r="CE102" s="106">
        <f>IF(AU102="znížená",AG102,0)</f>
        <v>0</v>
      </c>
      <c r="CF102" s="106">
        <f>IF(AU102="zákl. prenesená",AG102,0)</f>
        <v>0</v>
      </c>
      <c r="CG102" s="106">
        <f>IF(AU102="zníž. prenesená",AG102,0)</f>
        <v>0</v>
      </c>
      <c r="CH102" s="106">
        <f>IF(AU102="nulová",AG102,0)</f>
        <v>0</v>
      </c>
      <c r="CI102" s="13">
        <f>IF(AU102="základná",1,IF(AU102="znížená",2,IF(AU102="zákl. prenesená",4,IF(AU102="zníž. prenesená",5,3))))</f>
        <v>1</v>
      </c>
      <c r="CJ102" s="13">
        <f>IF(AT102="stavebná časť",1,IF(AT102="investičná časť",2,3))</f>
        <v>1</v>
      </c>
      <c r="CK102" s="13" t="str">
        <f>IF(D102="Vyplň vlastné","","x")</f>
        <v/>
      </c>
    </row>
    <row r="103" spans="1:91" s="1" customFormat="1" ht="19.899999999999999" customHeight="1">
      <c r="B103" s="31"/>
      <c r="C103" s="32"/>
      <c r="D103" s="260" t="s">
        <v>96</v>
      </c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32"/>
      <c r="AD103" s="32"/>
      <c r="AE103" s="32"/>
      <c r="AF103" s="32"/>
      <c r="AG103" s="261">
        <f>ROUND(AG94 * AS103, 2)</f>
        <v>0</v>
      </c>
      <c r="AH103" s="262"/>
      <c r="AI103" s="262"/>
      <c r="AJ103" s="262"/>
      <c r="AK103" s="262"/>
      <c r="AL103" s="262"/>
      <c r="AM103" s="262"/>
      <c r="AN103" s="262">
        <f>ROUND(AG103 + AV103, 2)</f>
        <v>0</v>
      </c>
      <c r="AO103" s="262"/>
      <c r="AP103" s="262"/>
      <c r="AQ103" s="32"/>
      <c r="AR103" s="33"/>
      <c r="AS103" s="107">
        <v>0</v>
      </c>
      <c r="AT103" s="108" t="s">
        <v>94</v>
      </c>
      <c r="AU103" s="108" t="s">
        <v>40</v>
      </c>
      <c r="AV103" s="109">
        <f>ROUND(IF(AU103="základná",AG103*L32,IF(AU103="znížená",AG103*L33,0)), 2)</f>
        <v>0</v>
      </c>
      <c r="BV103" s="13" t="s">
        <v>97</v>
      </c>
      <c r="BY103" s="106">
        <f>IF(AU103="základná",AV103,0)</f>
        <v>0</v>
      </c>
      <c r="BZ103" s="106">
        <f>IF(AU103="znížená",AV103,0)</f>
        <v>0</v>
      </c>
      <c r="CA103" s="106">
        <v>0</v>
      </c>
      <c r="CB103" s="106">
        <v>0</v>
      </c>
      <c r="CC103" s="106">
        <v>0</v>
      </c>
      <c r="CD103" s="106">
        <f>IF(AU103="základná",AG103,0)</f>
        <v>0</v>
      </c>
      <c r="CE103" s="106">
        <f>IF(AU103="znížená",AG103,0)</f>
        <v>0</v>
      </c>
      <c r="CF103" s="106">
        <f>IF(AU103="zákl. prenesená",AG103,0)</f>
        <v>0</v>
      </c>
      <c r="CG103" s="106">
        <f>IF(AU103="zníž. prenesená",AG103,0)</f>
        <v>0</v>
      </c>
      <c r="CH103" s="106">
        <f>IF(AU103="nulová",AG103,0)</f>
        <v>0</v>
      </c>
      <c r="CI103" s="13">
        <f>IF(AU103="základná",1,IF(AU103="znížená",2,IF(AU103="zákl. prenesená",4,IF(AU103="zníž. prenesená",5,3))))</f>
        <v>1</v>
      </c>
      <c r="CJ103" s="13">
        <f>IF(AT103="stavebná časť",1,IF(AT103="investičná časť",2,3))</f>
        <v>1</v>
      </c>
      <c r="CK103" s="13" t="str">
        <f>IF(D103="Vyplň vlastné","","x")</f>
        <v/>
      </c>
    </row>
    <row r="104" spans="1:91" s="1" customFormat="1" ht="10.9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3"/>
    </row>
    <row r="105" spans="1:91" s="1" customFormat="1" ht="29.95" customHeight="1">
      <c r="B105" s="31"/>
      <c r="C105" s="110" t="s">
        <v>98</v>
      </c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256">
        <f>ROUND(AG94 + AG99, 2)</f>
        <v>0</v>
      </c>
      <c r="AH105" s="256"/>
      <c r="AI105" s="256"/>
      <c r="AJ105" s="256"/>
      <c r="AK105" s="256"/>
      <c r="AL105" s="256"/>
      <c r="AM105" s="256"/>
      <c r="AN105" s="256">
        <f>ROUND(AN94 + AN99, 2)</f>
        <v>0</v>
      </c>
      <c r="AO105" s="256"/>
      <c r="AP105" s="256"/>
      <c r="AQ105" s="111"/>
      <c r="AR105" s="33"/>
    </row>
    <row r="106" spans="1:91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3"/>
    </row>
  </sheetData>
  <sheetProtection algorithmName="SHA-512" hashValue="SYRlmv1azkznYz7enJ0VGnNnUPoG0LX9axZJX4PlDk2XTV+L4ry6qbuhGi0mNk7R0T/Gn5f+ihVdQv+G8T0YRw==" saltValue="CrRoHEuqOBXmasHx/TIf+rCRX3tePAd2F7p2lEgkIqr40hlLii78Z0fAfO42fyn/jeWV4fWFIsFWHHWkM7wHgw==" spinCount="100000" sheet="1" objects="1" scenarios="1" formatColumns="0" formatRows="0"/>
  <mergeCells count="68">
    <mergeCell ref="AK36:AO36"/>
    <mergeCell ref="AK38:AO38"/>
    <mergeCell ref="AK26:AO26"/>
    <mergeCell ref="AK27:AO27"/>
    <mergeCell ref="AK29:AO29"/>
    <mergeCell ref="W32:AE32"/>
    <mergeCell ref="AK32:AO32"/>
    <mergeCell ref="L31:P31"/>
    <mergeCell ref="W31:AE31"/>
    <mergeCell ref="AK31:AO31"/>
    <mergeCell ref="AS89:AT91"/>
    <mergeCell ref="AM90:AP90"/>
    <mergeCell ref="L85:AO85"/>
    <mergeCell ref="AM87:AN87"/>
    <mergeCell ref="AM89:AP89"/>
    <mergeCell ref="X38:AB38"/>
    <mergeCell ref="W33:AE33"/>
    <mergeCell ref="AK33:AO33"/>
    <mergeCell ref="W34:AE34"/>
    <mergeCell ref="AK34:AO34"/>
    <mergeCell ref="W35:AE35"/>
    <mergeCell ref="AK35:AO35"/>
    <mergeCell ref="W36:AE36"/>
    <mergeCell ref="L32:P32"/>
    <mergeCell ref="L33:P33"/>
    <mergeCell ref="L34:P34"/>
    <mergeCell ref="L35:P35"/>
    <mergeCell ref="L36:P36"/>
    <mergeCell ref="AG103:AM103"/>
    <mergeCell ref="AG100:AM100"/>
    <mergeCell ref="AN100:AP100"/>
    <mergeCell ref="AG101:AM101"/>
    <mergeCell ref="AN101:AP101"/>
    <mergeCell ref="AG102:AM102"/>
    <mergeCell ref="AN102:AP102"/>
    <mergeCell ref="AN103:AP103"/>
    <mergeCell ref="AG99:AM99"/>
    <mergeCell ref="AN99:AP99"/>
    <mergeCell ref="AG105:AM105"/>
    <mergeCell ref="AN105:AP105"/>
    <mergeCell ref="C92:G92"/>
    <mergeCell ref="I92:AF92"/>
    <mergeCell ref="D95:H95"/>
    <mergeCell ref="J95:AF95"/>
    <mergeCell ref="D96:H96"/>
    <mergeCell ref="J96:AF96"/>
    <mergeCell ref="D97:H97"/>
    <mergeCell ref="J97:AF97"/>
    <mergeCell ref="D100:AB100"/>
    <mergeCell ref="D101:AB101"/>
    <mergeCell ref="D102:AB102"/>
    <mergeCell ref="D103:AB103"/>
    <mergeCell ref="AN97:AP97"/>
    <mergeCell ref="AG97:AM97"/>
    <mergeCell ref="AG94:AM94"/>
    <mergeCell ref="AN94:AP94"/>
    <mergeCell ref="AR2:BE2"/>
    <mergeCell ref="BE5:BE34"/>
    <mergeCell ref="AN92:AP92"/>
    <mergeCell ref="AG92:AM92"/>
    <mergeCell ref="AN95:AP95"/>
    <mergeCell ref="AG95:AM95"/>
    <mergeCell ref="AN96:AP96"/>
    <mergeCell ref="AG96:AM96"/>
    <mergeCell ref="K5:AO5"/>
    <mergeCell ref="K6:AO6"/>
    <mergeCell ref="E14:AJ14"/>
    <mergeCell ref="E23:AN23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A95" location="'1 - Stavebná časť'!C2" display="/"/>
    <hyperlink ref="A96" location="'2 - Prípojka NN'!C2" display="/"/>
    <hyperlink ref="A97" location="'3 - Osvetlenie MFI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9"/>
  <sheetViews>
    <sheetView showGridLines="0" workbookViewId="0"/>
  </sheetViews>
  <sheetFormatPr defaultRowHeight="10.4"/>
  <cols>
    <col min="1" max="1" width="7.125" customWidth="1"/>
    <col min="2" max="2" width="1.5" customWidth="1"/>
    <col min="3" max="3" width="3.5" customWidth="1"/>
    <col min="4" max="4" width="3.625" customWidth="1"/>
    <col min="5" max="5" width="14.625" customWidth="1"/>
    <col min="6" max="6" width="43.5" customWidth="1"/>
    <col min="7" max="7" width="6" customWidth="1"/>
    <col min="8" max="8" width="9.875" customWidth="1"/>
    <col min="9" max="9" width="17.375" style="113" customWidth="1"/>
    <col min="10" max="10" width="17.375" customWidth="1"/>
    <col min="11" max="11" width="17.375" hidden="1" customWidth="1"/>
    <col min="12" max="12" width="8" customWidth="1"/>
    <col min="13" max="13" width="9.375" hidden="1" customWidth="1"/>
    <col min="14" max="14" width="9.125" hidden="1"/>
    <col min="15" max="20" width="12.12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75" customWidth="1"/>
    <col min="26" max="26" width="9.5" customWidth="1"/>
    <col min="27" max="27" width="12.875" customWidth="1"/>
    <col min="28" max="28" width="14" customWidth="1"/>
    <col min="29" max="29" width="9.5" customWidth="1"/>
    <col min="30" max="30" width="12.875" customWidth="1"/>
    <col min="31" max="31" width="14" customWidth="1"/>
    <col min="44" max="65" width="9.125" hidden="1"/>
  </cols>
  <sheetData>
    <row r="2" spans="2:46" ht="37.049999999999997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3" t="s">
        <v>83</v>
      </c>
    </row>
    <row r="3" spans="2:46" ht="6.95" customHeight="1">
      <c r="B3" s="114"/>
      <c r="C3" s="115"/>
      <c r="D3" s="115"/>
      <c r="E3" s="115"/>
      <c r="F3" s="115"/>
      <c r="G3" s="115"/>
      <c r="H3" s="115"/>
      <c r="I3" s="116"/>
      <c r="J3" s="115"/>
      <c r="K3" s="115"/>
      <c r="L3" s="16"/>
      <c r="AT3" s="13" t="s">
        <v>75</v>
      </c>
    </row>
    <row r="4" spans="2:46" ht="24.95" customHeight="1">
      <c r="B4" s="16"/>
      <c r="D4" s="117" t="s">
        <v>99</v>
      </c>
      <c r="L4" s="16"/>
      <c r="M4" s="118" t="s">
        <v>9</v>
      </c>
      <c r="AT4" s="13" t="s">
        <v>4</v>
      </c>
    </row>
    <row r="5" spans="2:46" ht="6.95" customHeight="1">
      <c r="B5" s="16"/>
      <c r="L5" s="16"/>
    </row>
    <row r="6" spans="2:46" ht="11.95" customHeight="1">
      <c r="B6" s="16"/>
      <c r="D6" s="119" t="s">
        <v>14</v>
      </c>
      <c r="L6" s="16"/>
    </row>
    <row r="7" spans="2:46" ht="14.4" customHeight="1">
      <c r="B7" s="16"/>
      <c r="E7" s="294" t="str">
        <f>'Rekapitulácia stavby'!K6</f>
        <v>Výstavba MFI s umelým povrchom a mantinelmi v obci Dolné Saliby</v>
      </c>
      <c r="F7" s="295"/>
      <c r="G7" s="295"/>
      <c r="H7" s="295"/>
      <c r="L7" s="16"/>
    </row>
    <row r="8" spans="2:46" s="1" customFormat="1" ht="11.95" customHeight="1">
      <c r="B8" s="33"/>
      <c r="D8" s="119" t="s">
        <v>100</v>
      </c>
      <c r="I8" s="120"/>
      <c r="L8" s="33"/>
    </row>
    <row r="9" spans="2:46" s="1" customFormat="1" ht="37.049999999999997" customHeight="1">
      <c r="B9" s="33"/>
      <c r="E9" s="296" t="s">
        <v>101</v>
      </c>
      <c r="F9" s="297"/>
      <c r="G9" s="297"/>
      <c r="H9" s="297"/>
      <c r="I9" s="120"/>
      <c r="L9" s="33"/>
    </row>
    <row r="10" spans="2:46" s="1" customFormat="1">
      <c r="B10" s="33"/>
      <c r="I10" s="120"/>
      <c r="L10" s="33"/>
    </row>
    <row r="11" spans="2:46" s="1" customFormat="1" ht="11.95" customHeight="1">
      <c r="B11" s="33"/>
      <c r="D11" s="119" t="s">
        <v>16</v>
      </c>
      <c r="F11" s="121" t="s">
        <v>1</v>
      </c>
      <c r="I11" s="122" t="s">
        <v>17</v>
      </c>
      <c r="J11" s="121" t="s">
        <v>1</v>
      </c>
      <c r="L11" s="33"/>
    </row>
    <row r="12" spans="2:46" s="1" customFormat="1" ht="11.95" customHeight="1">
      <c r="B12" s="33"/>
      <c r="D12" s="119" t="s">
        <v>18</v>
      </c>
      <c r="F12" s="121" t="s">
        <v>19</v>
      </c>
      <c r="I12" s="122" t="s">
        <v>20</v>
      </c>
      <c r="J12" s="123" t="str">
        <f>'Rekapitulácia stavby'!AN8</f>
        <v>Vyplň údaj</v>
      </c>
      <c r="L12" s="33"/>
    </row>
    <row r="13" spans="2:46" s="1" customFormat="1" ht="10.95" customHeight="1">
      <c r="B13" s="33"/>
      <c r="I13" s="120"/>
      <c r="L13" s="33"/>
    </row>
    <row r="14" spans="2:46" s="1" customFormat="1" ht="11.95" customHeight="1">
      <c r="B14" s="33"/>
      <c r="D14" s="119" t="s">
        <v>21</v>
      </c>
      <c r="I14" s="122" t="s">
        <v>22</v>
      </c>
      <c r="J14" s="121" t="s">
        <v>1</v>
      </c>
      <c r="L14" s="33"/>
    </row>
    <row r="15" spans="2:46" s="1" customFormat="1" ht="18" customHeight="1">
      <c r="B15" s="33"/>
      <c r="E15" s="121" t="s">
        <v>23</v>
      </c>
      <c r="I15" s="122" t="s">
        <v>24</v>
      </c>
      <c r="J15" s="121" t="s">
        <v>1</v>
      </c>
      <c r="L15" s="33"/>
    </row>
    <row r="16" spans="2:46" s="1" customFormat="1" ht="6.95" customHeight="1">
      <c r="B16" s="33"/>
      <c r="I16" s="120"/>
      <c r="L16" s="33"/>
    </row>
    <row r="17" spans="2:12" s="1" customFormat="1" ht="11.95" customHeight="1">
      <c r="B17" s="33"/>
      <c r="D17" s="119" t="s">
        <v>25</v>
      </c>
      <c r="I17" s="122" t="s">
        <v>22</v>
      </c>
      <c r="J17" s="26" t="str">
        <f>'Rekapitulácia stavby'!AN13</f>
        <v>Vyplň údaj</v>
      </c>
      <c r="L17" s="33"/>
    </row>
    <row r="18" spans="2:12" s="1" customFormat="1" ht="18" customHeight="1">
      <c r="B18" s="33"/>
      <c r="E18" s="298" t="str">
        <f>'Rekapitulácia stavby'!E14</f>
        <v>Vyplň údaj</v>
      </c>
      <c r="F18" s="299"/>
      <c r="G18" s="299"/>
      <c r="H18" s="299"/>
      <c r="I18" s="122" t="s">
        <v>24</v>
      </c>
      <c r="J18" s="26" t="str">
        <f>'Rekapitulácia stavby'!AN14</f>
        <v>Vyplň údaj</v>
      </c>
      <c r="L18" s="33"/>
    </row>
    <row r="19" spans="2:12" s="1" customFormat="1" ht="6.95" customHeight="1">
      <c r="B19" s="33"/>
      <c r="I19" s="120"/>
      <c r="L19" s="33"/>
    </row>
    <row r="20" spans="2:12" s="1" customFormat="1" ht="11.95" customHeight="1">
      <c r="B20" s="33"/>
      <c r="D20" s="119" t="s">
        <v>27</v>
      </c>
      <c r="I20" s="122" t="s">
        <v>22</v>
      </c>
      <c r="J20" s="121" t="s">
        <v>1</v>
      </c>
      <c r="L20" s="33"/>
    </row>
    <row r="21" spans="2:12" s="1" customFormat="1" ht="18" customHeight="1">
      <c r="B21" s="33"/>
      <c r="E21" s="121" t="s">
        <v>28</v>
      </c>
      <c r="I21" s="122" t="s">
        <v>24</v>
      </c>
      <c r="J21" s="121" t="s">
        <v>1</v>
      </c>
      <c r="L21" s="33"/>
    </row>
    <row r="22" spans="2:12" s="1" customFormat="1" ht="6.95" customHeight="1">
      <c r="B22" s="33"/>
      <c r="I22" s="120"/>
      <c r="L22" s="33"/>
    </row>
    <row r="23" spans="2:12" s="1" customFormat="1" ht="11.95" customHeight="1">
      <c r="B23" s="33"/>
      <c r="D23" s="119" t="s">
        <v>31</v>
      </c>
      <c r="I23" s="122" t="s">
        <v>22</v>
      </c>
      <c r="J23" s="121" t="str">
        <f>IF('Rekapitulácia stavby'!AN19="","",'Rekapitulácia stavby'!AN19)</f>
        <v/>
      </c>
      <c r="L23" s="33"/>
    </row>
    <row r="24" spans="2:12" s="1" customFormat="1" ht="18" customHeight="1">
      <c r="B24" s="33"/>
      <c r="E24" s="121" t="str">
        <f>IF('Rekapitulácia stavby'!E20="","",'Rekapitulácia stavby'!E20)</f>
        <v xml:space="preserve"> </v>
      </c>
      <c r="I24" s="122" t="s">
        <v>24</v>
      </c>
      <c r="J24" s="121" t="str">
        <f>IF('Rekapitulácia stavby'!AN20="","",'Rekapitulácia stavby'!AN20)</f>
        <v/>
      </c>
      <c r="L24" s="33"/>
    </row>
    <row r="25" spans="2:12" s="1" customFormat="1" ht="6.95" customHeight="1">
      <c r="B25" s="33"/>
      <c r="I25" s="120"/>
      <c r="L25" s="33"/>
    </row>
    <row r="26" spans="2:12" s="1" customFormat="1" ht="11.95" customHeight="1">
      <c r="B26" s="33"/>
      <c r="D26" s="119" t="s">
        <v>32</v>
      </c>
      <c r="I26" s="120"/>
      <c r="L26" s="33"/>
    </row>
    <row r="27" spans="2:12" s="7" customFormat="1" ht="14.4" customHeight="1">
      <c r="B27" s="124"/>
      <c r="E27" s="300" t="s">
        <v>1</v>
      </c>
      <c r="F27" s="300"/>
      <c r="G27" s="300"/>
      <c r="H27" s="300"/>
      <c r="I27" s="125"/>
      <c r="L27" s="124"/>
    </row>
    <row r="28" spans="2:12" s="1" customFormat="1" ht="6.95" customHeight="1">
      <c r="B28" s="33"/>
      <c r="I28" s="120"/>
      <c r="L28" s="33"/>
    </row>
    <row r="29" spans="2:12" s="1" customFormat="1" ht="6.95" customHeight="1">
      <c r="B29" s="33"/>
      <c r="D29" s="59"/>
      <c r="E29" s="59"/>
      <c r="F29" s="59"/>
      <c r="G29" s="59"/>
      <c r="H29" s="59"/>
      <c r="I29" s="126"/>
      <c r="J29" s="59"/>
      <c r="K29" s="59"/>
      <c r="L29" s="33"/>
    </row>
    <row r="30" spans="2:12" s="1" customFormat="1" ht="14.4" customHeight="1">
      <c r="B30" s="33"/>
      <c r="D30" s="121" t="s">
        <v>102</v>
      </c>
      <c r="I30" s="120"/>
      <c r="J30" s="127">
        <f>J96</f>
        <v>0</v>
      </c>
      <c r="L30" s="33"/>
    </row>
    <row r="31" spans="2:12" s="1" customFormat="1" ht="14.4" customHeight="1">
      <c r="B31" s="33"/>
      <c r="D31" s="128" t="s">
        <v>93</v>
      </c>
      <c r="I31" s="120"/>
      <c r="J31" s="127">
        <f>J109</f>
        <v>0</v>
      </c>
      <c r="L31" s="33"/>
    </row>
    <row r="32" spans="2:12" s="1" customFormat="1" ht="25.35" customHeight="1">
      <c r="B32" s="33"/>
      <c r="D32" s="129" t="s">
        <v>35</v>
      </c>
      <c r="I32" s="120"/>
      <c r="J32" s="130">
        <f>ROUND(J30 + J31, 2)</f>
        <v>0</v>
      </c>
      <c r="L32" s="33"/>
    </row>
    <row r="33" spans="2:12" s="1" customFormat="1" ht="6.95" customHeight="1">
      <c r="B33" s="33"/>
      <c r="D33" s="59"/>
      <c r="E33" s="59"/>
      <c r="F33" s="59"/>
      <c r="G33" s="59"/>
      <c r="H33" s="59"/>
      <c r="I33" s="126"/>
      <c r="J33" s="59"/>
      <c r="K33" s="59"/>
      <c r="L33" s="33"/>
    </row>
    <row r="34" spans="2:12" s="1" customFormat="1" ht="14.4" customHeight="1">
      <c r="B34" s="33"/>
      <c r="F34" s="131" t="s">
        <v>37</v>
      </c>
      <c r="I34" s="132" t="s">
        <v>36</v>
      </c>
      <c r="J34" s="131" t="s">
        <v>38</v>
      </c>
      <c r="L34" s="33"/>
    </row>
    <row r="35" spans="2:12" s="1" customFormat="1" ht="14.4" customHeight="1">
      <c r="B35" s="33"/>
      <c r="D35" s="133" t="s">
        <v>39</v>
      </c>
      <c r="E35" s="119" t="s">
        <v>40</v>
      </c>
      <c r="F35" s="134">
        <f>ROUND((ROUND((SUM(BE109:BE116) + SUM(BE136:BE172)),  2) + SUM(BE174:BE178)), 2)</f>
        <v>0</v>
      </c>
      <c r="I35" s="135">
        <v>0.2</v>
      </c>
      <c r="J35" s="134">
        <f>ROUND((ROUND(((SUM(BE109:BE116) + SUM(BE136:BE172))*I35),  2) + (SUM(BE174:BE178)*I35)), 2)</f>
        <v>0</v>
      </c>
      <c r="L35" s="33"/>
    </row>
    <row r="36" spans="2:12" s="1" customFormat="1" ht="14.4" customHeight="1">
      <c r="B36" s="33"/>
      <c r="E36" s="119" t="s">
        <v>41</v>
      </c>
      <c r="F36" s="134">
        <f>ROUND((ROUND((SUM(BF109:BF116) + SUM(BF136:BF172)),  2) + SUM(BF174:BF178)), 2)</f>
        <v>0</v>
      </c>
      <c r="I36" s="135">
        <v>0.2</v>
      </c>
      <c r="J36" s="134">
        <f>ROUND((ROUND(((SUM(BF109:BF116) + SUM(BF136:BF172))*I36),  2) + (SUM(BF174:BF178)*I36)), 2)</f>
        <v>0</v>
      </c>
      <c r="L36" s="33"/>
    </row>
    <row r="37" spans="2:12" s="1" customFormat="1" ht="14.4" hidden="1" customHeight="1">
      <c r="B37" s="33"/>
      <c r="E37" s="119" t="s">
        <v>42</v>
      </c>
      <c r="F37" s="134">
        <f>ROUND((ROUND((SUM(BG109:BG116) + SUM(BG136:BG172)),  2) + SUM(BG174:BG178)), 2)</f>
        <v>0</v>
      </c>
      <c r="I37" s="135">
        <v>0.2</v>
      </c>
      <c r="J37" s="134">
        <f>0</f>
        <v>0</v>
      </c>
      <c r="L37" s="33"/>
    </row>
    <row r="38" spans="2:12" s="1" customFormat="1" ht="14.4" hidden="1" customHeight="1">
      <c r="B38" s="33"/>
      <c r="E38" s="119" t="s">
        <v>43</v>
      </c>
      <c r="F38" s="134">
        <f>ROUND((ROUND((SUM(BH109:BH116) + SUM(BH136:BH172)),  2) + SUM(BH174:BH178)), 2)</f>
        <v>0</v>
      </c>
      <c r="I38" s="135">
        <v>0.2</v>
      </c>
      <c r="J38" s="134">
        <f>0</f>
        <v>0</v>
      </c>
      <c r="L38" s="33"/>
    </row>
    <row r="39" spans="2:12" s="1" customFormat="1" ht="14.4" hidden="1" customHeight="1">
      <c r="B39" s="33"/>
      <c r="E39" s="119" t="s">
        <v>44</v>
      </c>
      <c r="F39" s="134">
        <f>ROUND((ROUND((SUM(BI109:BI116) + SUM(BI136:BI172)),  2) + SUM(BI174:BI178)), 2)</f>
        <v>0</v>
      </c>
      <c r="I39" s="135">
        <v>0</v>
      </c>
      <c r="J39" s="134">
        <f>0</f>
        <v>0</v>
      </c>
      <c r="L39" s="33"/>
    </row>
    <row r="40" spans="2:12" s="1" customFormat="1" ht="6.95" customHeight="1">
      <c r="B40" s="33"/>
      <c r="I40" s="120"/>
      <c r="L40" s="33"/>
    </row>
    <row r="41" spans="2:12" s="1" customFormat="1" ht="25.35" customHeight="1">
      <c r="B41" s="33"/>
      <c r="C41" s="136"/>
      <c r="D41" s="137" t="s">
        <v>45</v>
      </c>
      <c r="E41" s="138"/>
      <c r="F41" s="138"/>
      <c r="G41" s="139" t="s">
        <v>46</v>
      </c>
      <c r="H41" s="140" t="s">
        <v>47</v>
      </c>
      <c r="I41" s="141"/>
      <c r="J41" s="142">
        <f>SUM(J32:J39)</f>
        <v>0</v>
      </c>
      <c r="K41" s="143"/>
      <c r="L41" s="33"/>
    </row>
    <row r="42" spans="2:12" s="1" customFormat="1" ht="14.4" customHeight="1">
      <c r="B42" s="33"/>
      <c r="I42" s="120"/>
      <c r="L42" s="33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33"/>
      <c r="D50" s="144" t="s">
        <v>48</v>
      </c>
      <c r="E50" s="145"/>
      <c r="F50" s="145"/>
      <c r="G50" s="144" t="s">
        <v>49</v>
      </c>
      <c r="H50" s="145"/>
      <c r="I50" s="146"/>
      <c r="J50" s="145"/>
      <c r="K50" s="145"/>
      <c r="L50" s="33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">
      <c r="B61" s="33"/>
      <c r="D61" s="147" t="s">
        <v>50</v>
      </c>
      <c r="E61" s="148"/>
      <c r="F61" s="149" t="s">
        <v>51</v>
      </c>
      <c r="G61" s="147" t="s">
        <v>50</v>
      </c>
      <c r="H61" s="148"/>
      <c r="I61" s="150"/>
      <c r="J61" s="151" t="s">
        <v>51</v>
      </c>
      <c r="K61" s="148"/>
      <c r="L61" s="33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">
      <c r="B65" s="33"/>
      <c r="D65" s="144" t="s">
        <v>52</v>
      </c>
      <c r="E65" s="145"/>
      <c r="F65" s="145"/>
      <c r="G65" s="144" t="s">
        <v>53</v>
      </c>
      <c r="H65" s="145"/>
      <c r="I65" s="146"/>
      <c r="J65" s="145"/>
      <c r="K65" s="145"/>
      <c r="L65" s="33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">
      <c r="B76" s="33"/>
      <c r="D76" s="147" t="s">
        <v>50</v>
      </c>
      <c r="E76" s="148"/>
      <c r="F76" s="149" t="s">
        <v>51</v>
      </c>
      <c r="G76" s="147" t="s">
        <v>50</v>
      </c>
      <c r="H76" s="148"/>
      <c r="I76" s="150"/>
      <c r="J76" s="151" t="s">
        <v>51</v>
      </c>
      <c r="K76" s="148"/>
      <c r="L76" s="33"/>
    </row>
    <row r="77" spans="2:12" s="1" customFormat="1" ht="14.4" customHeight="1">
      <c r="B77" s="152"/>
      <c r="C77" s="153"/>
      <c r="D77" s="153"/>
      <c r="E77" s="153"/>
      <c r="F77" s="153"/>
      <c r="G77" s="153"/>
      <c r="H77" s="153"/>
      <c r="I77" s="154"/>
      <c r="J77" s="153"/>
      <c r="K77" s="153"/>
      <c r="L77" s="33"/>
    </row>
    <row r="81" spans="2:47" s="1" customFormat="1" ht="6.95" customHeight="1">
      <c r="B81" s="155"/>
      <c r="C81" s="156"/>
      <c r="D81" s="156"/>
      <c r="E81" s="156"/>
      <c r="F81" s="156"/>
      <c r="G81" s="156"/>
      <c r="H81" s="156"/>
      <c r="I81" s="157"/>
      <c r="J81" s="156"/>
      <c r="K81" s="156"/>
      <c r="L81" s="33"/>
    </row>
    <row r="82" spans="2:47" s="1" customFormat="1" ht="24.95" customHeight="1">
      <c r="B82" s="31"/>
      <c r="C82" s="19" t="s">
        <v>103</v>
      </c>
      <c r="D82" s="32"/>
      <c r="E82" s="32"/>
      <c r="F82" s="32"/>
      <c r="G82" s="32"/>
      <c r="H82" s="32"/>
      <c r="I82" s="120"/>
      <c r="J82" s="32"/>
      <c r="K82" s="32"/>
      <c r="L82" s="33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120"/>
      <c r="J83" s="32"/>
      <c r="K83" s="32"/>
      <c r="L83" s="33"/>
    </row>
    <row r="84" spans="2:47" s="1" customFormat="1" ht="11.95" customHeight="1">
      <c r="B84" s="31"/>
      <c r="C84" s="25" t="s">
        <v>14</v>
      </c>
      <c r="D84" s="32"/>
      <c r="E84" s="32"/>
      <c r="F84" s="32"/>
      <c r="G84" s="32"/>
      <c r="H84" s="32"/>
      <c r="I84" s="120"/>
      <c r="J84" s="32"/>
      <c r="K84" s="32"/>
      <c r="L84" s="33"/>
    </row>
    <row r="85" spans="2:47" s="1" customFormat="1" ht="14.4" customHeight="1">
      <c r="B85" s="31"/>
      <c r="C85" s="32"/>
      <c r="D85" s="32"/>
      <c r="E85" s="291" t="str">
        <f>E7</f>
        <v>Výstavba MFI s umelým povrchom a mantinelmi v obci Dolné Saliby</v>
      </c>
      <c r="F85" s="292"/>
      <c r="G85" s="292"/>
      <c r="H85" s="292"/>
      <c r="I85" s="120"/>
      <c r="J85" s="32"/>
      <c r="K85" s="32"/>
      <c r="L85" s="33"/>
    </row>
    <row r="86" spans="2:47" s="1" customFormat="1" ht="11.95" customHeight="1">
      <c r="B86" s="31"/>
      <c r="C86" s="25" t="s">
        <v>100</v>
      </c>
      <c r="D86" s="32"/>
      <c r="E86" s="32"/>
      <c r="F86" s="32"/>
      <c r="G86" s="32"/>
      <c r="H86" s="32"/>
      <c r="I86" s="120"/>
      <c r="J86" s="32"/>
      <c r="K86" s="32"/>
      <c r="L86" s="33"/>
    </row>
    <row r="87" spans="2:47" s="1" customFormat="1" ht="14.4" customHeight="1">
      <c r="B87" s="31"/>
      <c r="C87" s="32"/>
      <c r="D87" s="32"/>
      <c r="E87" s="280" t="str">
        <f>E9</f>
        <v>1 - Stavebná časť</v>
      </c>
      <c r="F87" s="293"/>
      <c r="G87" s="293"/>
      <c r="H87" s="293"/>
      <c r="I87" s="120"/>
      <c r="J87" s="32"/>
      <c r="K87" s="32"/>
      <c r="L87" s="33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120"/>
      <c r="J88" s="32"/>
      <c r="K88" s="32"/>
      <c r="L88" s="33"/>
    </row>
    <row r="89" spans="2:47" s="1" customFormat="1" ht="11.95" customHeight="1"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122" t="s">
        <v>20</v>
      </c>
      <c r="J89" s="58" t="str">
        <f>IF(J12="","",J12)</f>
        <v>Vyplň údaj</v>
      </c>
      <c r="K89" s="32"/>
      <c r="L89" s="33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120"/>
      <c r="J90" s="32"/>
      <c r="K90" s="32"/>
      <c r="L90" s="33"/>
    </row>
    <row r="91" spans="2:47" s="1" customFormat="1" ht="55.15" customHeight="1">
      <c r="B91" s="31"/>
      <c r="C91" s="25" t="s">
        <v>21</v>
      </c>
      <c r="D91" s="32"/>
      <c r="E91" s="32"/>
      <c r="F91" s="23" t="str">
        <f>E15</f>
        <v>Obec Dolné Saliby</v>
      </c>
      <c r="G91" s="32"/>
      <c r="H91" s="32"/>
      <c r="I91" s="122" t="s">
        <v>27</v>
      </c>
      <c r="J91" s="28" t="str">
        <f>E21</f>
        <v>VISIA s.r.o, Sládkovičova 2052/50, 927 01 Šala</v>
      </c>
      <c r="K91" s="32"/>
      <c r="L91" s="33"/>
    </row>
    <row r="92" spans="2:47" s="1" customFormat="1" ht="15.55" customHeight="1"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122" t="s">
        <v>31</v>
      </c>
      <c r="J92" s="28" t="str">
        <f>E24</f>
        <v xml:space="preserve"> </v>
      </c>
      <c r="K92" s="32"/>
      <c r="L92" s="33"/>
    </row>
    <row r="93" spans="2:47" s="1" customFormat="1" ht="10.4" customHeight="1">
      <c r="B93" s="31"/>
      <c r="C93" s="32"/>
      <c r="D93" s="32"/>
      <c r="E93" s="32"/>
      <c r="F93" s="32"/>
      <c r="G93" s="32"/>
      <c r="H93" s="32"/>
      <c r="I93" s="120"/>
      <c r="J93" s="32"/>
      <c r="K93" s="32"/>
      <c r="L93" s="33"/>
    </row>
    <row r="94" spans="2:47" s="1" customFormat="1" ht="29.25" customHeight="1">
      <c r="B94" s="31"/>
      <c r="C94" s="158" t="s">
        <v>104</v>
      </c>
      <c r="D94" s="111"/>
      <c r="E94" s="111"/>
      <c r="F94" s="111"/>
      <c r="G94" s="111"/>
      <c r="H94" s="111"/>
      <c r="I94" s="159"/>
      <c r="J94" s="160" t="s">
        <v>105</v>
      </c>
      <c r="K94" s="111"/>
      <c r="L94" s="33"/>
    </row>
    <row r="95" spans="2:47" s="1" customFormat="1" ht="10.4" customHeight="1">
      <c r="B95" s="31"/>
      <c r="C95" s="32"/>
      <c r="D95" s="32"/>
      <c r="E95" s="32"/>
      <c r="F95" s="32"/>
      <c r="G95" s="32"/>
      <c r="H95" s="32"/>
      <c r="I95" s="120"/>
      <c r="J95" s="32"/>
      <c r="K95" s="32"/>
      <c r="L95" s="33"/>
    </row>
    <row r="96" spans="2:47" s="1" customFormat="1" ht="22.9" customHeight="1">
      <c r="B96" s="31"/>
      <c r="C96" s="161" t="s">
        <v>106</v>
      </c>
      <c r="D96" s="32"/>
      <c r="E96" s="32"/>
      <c r="F96" s="32"/>
      <c r="G96" s="32"/>
      <c r="H96" s="32"/>
      <c r="I96" s="120"/>
      <c r="J96" s="76">
        <f>J136</f>
        <v>0</v>
      </c>
      <c r="K96" s="32"/>
      <c r="L96" s="33"/>
      <c r="AU96" s="13" t="s">
        <v>107</v>
      </c>
    </row>
    <row r="97" spans="2:65" s="8" customFormat="1" ht="24.95" customHeight="1">
      <c r="B97" s="162"/>
      <c r="C97" s="163"/>
      <c r="D97" s="164" t="s">
        <v>108</v>
      </c>
      <c r="E97" s="165"/>
      <c r="F97" s="165"/>
      <c r="G97" s="165"/>
      <c r="H97" s="165"/>
      <c r="I97" s="166"/>
      <c r="J97" s="167">
        <f>J137</f>
        <v>0</v>
      </c>
      <c r="K97" s="163"/>
      <c r="L97" s="168"/>
    </row>
    <row r="98" spans="2:65" s="9" customFormat="1" ht="19.899999999999999" customHeight="1">
      <c r="B98" s="169"/>
      <c r="C98" s="170"/>
      <c r="D98" s="171" t="s">
        <v>109</v>
      </c>
      <c r="E98" s="172"/>
      <c r="F98" s="172"/>
      <c r="G98" s="172"/>
      <c r="H98" s="172"/>
      <c r="I98" s="173"/>
      <c r="J98" s="174">
        <f>J138</f>
        <v>0</v>
      </c>
      <c r="K98" s="170"/>
      <c r="L98" s="175"/>
    </row>
    <row r="99" spans="2:65" s="9" customFormat="1" ht="19.899999999999999" customHeight="1">
      <c r="B99" s="169"/>
      <c r="C99" s="170"/>
      <c r="D99" s="171" t="s">
        <v>110</v>
      </c>
      <c r="E99" s="172"/>
      <c r="F99" s="172"/>
      <c r="G99" s="172"/>
      <c r="H99" s="172"/>
      <c r="I99" s="173"/>
      <c r="J99" s="174">
        <f>J145</f>
        <v>0</v>
      </c>
      <c r="K99" s="170"/>
      <c r="L99" s="175"/>
    </row>
    <row r="100" spans="2:65" s="9" customFormat="1" ht="19.899999999999999" customHeight="1">
      <c r="B100" s="169"/>
      <c r="C100" s="170"/>
      <c r="D100" s="171" t="s">
        <v>111</v>
      </c>
      <c r="E100" s="172"/>
      <c r="F100" s="172"/>
      <c r="G100" s="172"/>
      <c r="H100" s="172"/>
      <c r="I100" s="173"/>
      <c r="J100" s="174">
        <f>J151</f>
        <v>0</v>
      </c>
      <c r="K100" s="170"/>
      <c r="L100" s="175"/>
    </row>
    <row r="101" spans="2:65" s="9" customFormat="1" ht="19.899999999999999" customHeight="1">
      <c r="B101" s="169"/>
      <c r="C101" s="170"/>
      <c r="D101" s="171" t="s">
        <v>112</v>
      </c>
      <c r="E101" s="172"/>
      <c r="F101" s="172"/>
      <c r="G101" s="172"/>
      <c r="H101" s="172"/>
      <c r="I101" s="173"/>
      <c r="J101" s="174">
        <f>J159</f>
        <v>0</v>
      </c>
      <c r="K101" s="170"/>
      <c r="L101" s="175"/>
    </row>
    <row r="102" spans="2:65" s="9" customFormat="1" ht="19.899999999999999" customHeight="1">
      <c r="B102" s="169"/>
      <c r="C102" s="170"/>
      <c r="D102" s="171" t="s">
        <v>113</v>
      </c>
      <c r="E102" s="172"/>
      <c r="F102" s="172"/>
      <c r="G102" s="172"/>
      <c r="H102" s="172"/>
      <c r="I102" s="173"/>
      <c r="J102" s="174">
        <f>J162</f>
        <v>0</v>
      </c>
      <c r="K102" s="170"/>
      <c r="L102" s="175"/>
    </row>
    <row r="103" spans="2:65" s="9" customFormat="1" ht="19.899999999999999" customHeight="1">
      <c r="B103" s="169"/>
      <c r="C103" s="170"/>
      <c r="D103" s="171" t="s">
        <v>114</v>
      </c>
      <c r="E103" s="172"/>
      <c r="F103" s="172"/>
      <c r="G103" s="172"/>
      <c r="H103" s="172"/>
      <c r="I103" s="173"/>
      <c r="J103" s="174">
        <f>J167</f>
        <v>0</v>
      </c>
      <c r="K103" s="170"/>
      <c r="L103" s="175"/>
    </row>
    <row r="104" spans="2:65" s="8" customFormat="1" ht="24.95" customHeight="1">
      <c r="B104" s="162"/>
      <c r="C104" s="163"/>
      <c r="D104" s="164" t="s">
        <v>115</v>
      </c>
      <c r="E104" s="165"/>
      <c r="F104" s="165"/>
      <c r="G104" s="165"/>
      <c r="H104" s="165"/>
      <c r="I104" s="166"/>
      <c r="J104" s="167">
        <f>J169</f>
        <v>0</v>
      </c>
      <c r="K104" s="163"/>
      <c r="L104" s="168"/>
    </row>
    <row r="105" spans="2:65" s="9" customFormat="1" ht="19.899999999999999" customHeight="1">
      <c r="B105" s="169"/>
      <c r="C105" s="170"/>
      <c r="D105" s="171" t="s">
        <v>116</v>
      </c>
      <c r="E105" s="172"/>
      <c r="F105" s="172"/>
      <c r="G105" s="172"/>
      <c r="H105" s="172"/>
      <c r="I105" s="173"/>
      <c r="J105" s="174">
        <f>J170</f>
        <v>0</v>
      </c>
      <c r="K105" s="170"/>
      <c r="L105" s="175"/>
    </row>
    <row r="106" spans="2:65" s="8" customFormat="1" ht="21.75" customHeight="1">
      <c r="B106" s="162"/>
      <c r="C106" s="163"/>
      <c r="D106" s="176" t="s">
        <v>117</v>
      </c>
      <c r="E106" s="163"/>
      <c r="F106" s="163"/>
      <c r="G106" s="163"/>
      <c r="H106" s="163"/>
      <c r="I106" s="177"/>
      <c r="J106" s="178">
        <f>J173</f>
        <v>0</v>
      </c>
      <c r="K106" s="163"/>
      <c r="L106" s="168"/>
    </row>
    <row r="107" spans="2:65" s="1" customFormat="1" ht="21.75" customHeight="1">
      <c r="B107" s="31"/>
      <c r="C107" s="32"/>
      <c r="D107" s="32"/>
      <c r="E107" s="32"/>
      <c r="F107" s="32"/>
      <c r="G107" s="32"/>
      <c r="H107" s="32"/>
      <c r="I107" s="120"/>
      <c r="J107" s="32"/>
      <c r="K107" s="32"/>
      <c r="L107" s="33"/>
    </row>
    <row r="108" spans="2:65" s="1" customFormat="1" ht="6.95" customHeight="1">
      <c r="B108" s="31"/>
      <c r="C108" s="32"/>
      <c r="D108" s="32"/>
      <c r="E108" s="32"/>
      <c r="F108" s="32"/>
      <c r="G108" s="32"/>
      <c r="H108" s="32"/>
      <c r="I108" s="120"/>
      <c r="J108" s="32"/>
      <c r="K108" s="32"/>
      <c r="L108" s="33"/>
    </row>
    <row r="109" spans="2:65" s="1" customFormat="1" ht="29.25" customHeight="1">
      <c r="B109" s="31"/>
      <c r="C109" s="161" t="s">
        <v>118</v>
      </c>
      <c r="D109" s="32"/>
      <c r="E109" s="32"/>
      <c r="F109" s="32"/>
      <c r="G109" s="32"/>
      <c r="H109" s="32"/>
      <c r="I109" s="120"/>
      <c r="J109" s="179">
        <f>ROUND(J110 + J111 + J112 + J113 + J114 + J115,2)</f>
        <v>0</v>
      </c>
      <c r="K109" s="32"/>
      <c r="L109" s="33"/>
      <c r="N109" s="180" t="s">
        <v>39</v>
      </c>
    </row>
    <row r="110" spans="2:65" s="1" customFormat="1" ht="18" customHeight="1">
      <c r="B110" s="31"/>
      <c r="C110" s="32"/>
      <c r="D110" s="260" t="s">
        <v>119</v>
      </c>
      <c r="E110" s="259"/>
      <c r="F110" s="259"/>
      <c r="G110" s="32"/>
      <c r="H110" s="32"/>
      <c r="I110" s="120"/>
      <c r="J110" s="102">
        <v>0</v>
      </c>
      <c r="K110" s="32"/>
      <c r="L110" s="181"/>
      <c r="M110" s="120"/>
      <c r="N110" s="182" t="s">
        <v>41</v>
      </c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83" t="s">
        <v>120</v>
      </c>
      <c r="AZ110" s="120"/>
      <c r="BA110" s="120"/>
      <c r="BB110" s="120"/>
      <c r="BC110" s="120"/>
      <c r="BD110" s="120"/>
      <c r="BE110" s="184">
        <f t="shared" ref="BE110:BE115" si="0">IF(N110="základná",J110,0)</f>
        <v>0</v>
      </c>
      <c r="BF110" s="184">
        <f t="shared" ref="BF110:BF115" si="1">IF(N110="znížená",J110,0)</f>
        <v>0</v>
      </c>
      <c r="BG110" s="184">
        <f t="shared" ref="BG110:BG115" si="2">IF(N110="zákl. prenesená",J110,0)</f>
        <v>0</v>
      </c>
      <c r="BH110" s="184">
        <f t="shared" ref="BH110:BH115" si="3">IF(N110="zníž. prenesená",J110,0)</f>
        <v>0</v>
      </c>
      <c r="BI110" s="184">
        <f t="shared" ref="BI110:BI115" si="4">IF(N110="nulová",J110,0)</f>
        <v>0</v>
      </c>
      <c r="BJ110" s="183" t="s">
        <v>84</v>
      </c>
      <c r="BK110" s="120"/>
      <c r="BL110" s="120"/>
      <c r="BM110" s="120"/>
    </row>
    <row r="111" spans="2:65" s="1" customFormat="1" ht="18" customHeight="1">
      <c r="B111" s="31"/>
      <c r="C111" s="32"/>
      <c r="D111" s="260" t="s">
        <v>121</v>
      </c>
      <c r="E111" s="259"/>
      <c r="F111" s="259"/>
      <c r="G111" s="32"/>
      <c r="H111" s="32"/>
      <c r="I111" s="120"/>
      <c r="J111" s="102">
        <v>0</v>
      </c>
      <c r="K111" s="32"/>
      <c r="L111" s="181"/>
      <c r="M111" s="120"/>
      <c r="N111" s="182" t="s">
        <v>41</v>
      </c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83" t="s">
        <v>120</v>
      </c>
      <c r="AZ111" s="120"/>
      <c r="BA111" s="120"/>
      <c r="BB111" s="120"/>
      <c r="BC111" s="120"/>
      <c r="BD111" s="120"/>
      <c r="BE111" s="184">
        <f t="shared" si="0"/>
        <v>0</v>
      </c>
      <c r="BF111" s="184">
        <f t="shared" si="1"/>
        <v>0</v>
      </c>
      <c r="BG111" s="184">
        <f t="shared" si="2"/>
        <v>0</v>
      </c>
      <c r="BH111" s="184">
        <f t="shared" si="3"/>
        <v>0</v>
      </c>
      <c r="BI111" s="184">
        <f t="shared" si="4"/>
        <v>0</v>
      </c>
      <c r="BJ111" s="183" t="s">
        <v>84</v>
      </c>
      <c r="BK111" s="120"/>
      <c r="BL111" s="120"/>
      <c r="BM111" s="120"/>
    </row>
    <row r="112" spans="2:65" s="1" customFormat="1" ht="18" customHeight="1">
      <c r="B112" s="31"/>
      <c r="C112" s="32"/>
      <c r="D112" s="260" t="s">
        <v>122</v>
      </c>
      <c r="E112" s="259"/>
      <c r="F112" s="259"/>
      <c r="G112" s="32"/>
      <c r="H112" s="32"/>
      <c r="I112" s="120"/>
      <c r="J112" s="102">
        <v>0</v>
      </c>
      <c r="K112" s="32"/>
      <c r="L112" s="181"/>
      <c r="M112" s="120"/>
      <c r="N112" s="182" t="s">
        <v>41</v>
      </c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83" t="s">
        <v>120</v>
      </c>
      <c r="AZ112" s="120"/>
      <c r="BA112" s="120"/>
      <c r="BB112" s="120"/>
      <c r="BC112" s="120"/>
      <c r="BD112" s="120"/>
      <c r="BE112" s="184">
        <f t="shared" si="0"/>
        <v>0</v>
      </c>
      <c r="BF112" s="184">
        <f t="shared" si="1"/>
        <v>0</v>
      </c>
      <c r="BG112" s="184">
        <f t="shared" si="2"/>
        <v>0</v>
      </c>
      <c r="BH112" s="184">
        <f t="shared" si="3"/>
        <v>0</v>
      </c>
      <c r="BI112" s="184">
        <f t="shared" si="4"/>
        <v>0</v>
      </c>
      <c r="BJ112" s="183" t="s">
        <v>84</v>
      </c>
      <c r="BK112" s="120"/>
      <c r="BL112" s="120"/>
      <c r="BM112" s="120"/>
    </row>
    <row r="113" spans="2:65" s="1" customFormat="1" ht="18" customHeight="1">
      <c r="B113" s="31"/>
      <c r="C113" s="32"/>
      <c r="D113" s="260" t="s">
        <v>123</v>
      </c>
      <c r="E113" s="259"/>
      <c r="F113" s="259"/>
      <c r="G113" s="32"/>
      <c r="H113" s="32"/>
      <c r="I113" s="120"/>
      <c r="J113" s="102">
        <v>0</v>
      </c>
      <c r="K113" s="32"/>
      <c r="L113" s="181"/>
      <c r="M113" s="120"/>
      <c r="N113" s="182" t="s">
        <v>41</v>
      </c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83" t="s">
        <v>120</v>
      </c>
      <c r="AZ113" s="120"/>
      <c r="BA113" s="120"/>
      <c r="BB113" s="120"/>
      <c r="BC113" s="120"/>
      <c r="BD113" s="120"/>
      <c r="BE113" s="184">
        <f t="shared" si="0"/>
        <v>0</v>
      </c>
      <c r="BF113" s="184">
        <f t="shared" si="1"/>
        <v>0</v>
      </c>
      <c r="BG113" s="184">
        <f t="shared" si="2"/>
        <v>0</v>
      </c>
      <c r="BH113" s="184">
        <f t="shared" si="3"/>
        <v>0</v>
      </c>
      <c r="BI113" s="184">
        <f t="shared" si="4"/>
        <v>0</v>
      </c>
      <c r="BJ113" s="183" t="s">
        <v>84</v>
      </c>
      <c r="BK113" s="120"/>
      <c r="BL113" s="120"/>
      <c r="BM113" s="120"/>
    </row>
    <row r="114" spans="2:65" s="1" customFormat="1" ht="18" customHeight="1">
      <c r="B114" s="31"/>
      <c r="C114" s="32"/>
      <c r="D114" s="260" t="s">
        <v>124</v>
      </c>
      <c r="E114" s="259"/>
      <c r="F114" s="259"/>
      <c r="G114" s="32"/>
      <c r="H114" s="32"/>
      <c r="I114" s="120"/>
      <c r="J114" s="102">
        <v>0</v>
      </c>
      <c r="K114" s="32"/>
      <c r="L114" s="181"/>
      <c r="M114" s="120"/>
      <c r="N114" s="182" t="s">
        <v>41</v>
      </c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83" t="s">
        <v>120</v>
      </c>
      <c r="AZ114" s="120"/>
      <c r="BA114" s="120"/>
      <c r="BB114" s="120"/>
      <c r="BC114" s="120"/>
      <c r="BD114" s="120"/>
      <c r="BE114" s="184">
        <f t="shared" si="0"/>
        <v>0</v>
      </c>
      <c r="BF114" s="184">
        <f t="shared" si="1"/>
        <v>0</v>
      </c>
      <c r="BG114" s="184">
        <f t="shared" si="2"/>
        <v>0</v>
      </c>
      <c r="BH114" s="184">
        <f t="shared" si="3"/>
        <v>0</v>
      </c>
      <c r="BI114" s="184">
        <f t="shared" si="4"/>
        <v>0</v>
      </c>
      <c r="BJ114" s="183" t="s">
        <v>84</v>
      </c>
      <c r="BK114" s="120"/>
      <c r="BL114" s="120"/>
      <c r="BM114" s="120"/>
    </row>
    <row r="115" spans="2:65" s="1" customFormat="1" ht="18" customHeight="1">
      <c r="B115" s="31"/>
      <c r="C115" s="32"/>
      <c r="D115" s="101" t="s">
        <v>125</v>
      </c>
      <c r="E115" s="32"/>
      <c r="F115" s="32"/>
      <c r="G115" s="32"/>
      <c r="H115" s="32"/>
      <c r="I115" s="120"/>
      <c r="J115" s="102">
        <f>ROUND(J30*T115,2)</f>
        <v>0</v>
      </c>
      <c r="K115" s="32"/>
      <c r="L115" s="181"/>
      <c r="M115" s="120"/>
      <c r="N115" s="182" t="s">
        <v>41</v>
      </c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83" t="s">
        <v>126</v>
      </c>
      <c r="AZ115" s="120"/>
      <c r="BA115" s="120"/>
      <c r="BB115" s="120"/>
      <c r="BC115" s="120"/>
      <c r="BD115" s="120"/>
      <c r="BE115" s="184">
        <f t="shared" si="0"/>
        <v>0</v>
      </c>
      <c r="BF115" s="184">
        <f t="shared" si="1"/>
        <v>0</v>
      </c>
      <c r="BG115" s="184">
        <f t="shared" si="2"/>
        <v>0</v>
      </c>
      <c r="BH115" s="184">
        <f t="shared" si="3"/>
        <v>0</v>
      </c>
      <c r="BI115" s="184">
        <f t="shared" si="4"/>
        <v>0</v>
      </c>
      <c r="BJ115" s="183" t="s">
        <v>84</v>
      </c>
      <c r="BK115" s="120"/>
      <c r="BL115" s="120"/>
      <c r="BM115" s="120"/>
    </row>
    <row r="116" spans="2:65" s="1" customFormat="1">
      <c r="B116" s="31"/>
      <c r="C116" s="32"/>
      <c r="D116" s="32"/>
      <c r="E116" s="32"/>
      <c r="F116" s="32"/>
      <c r="G116" s="32"/>
      <c r="H116" s="32"/>
      <c r="I116" s="120"/>
      <c r="J116" s="32"/>
      <c r="K116" s="32"/>
      <c r="L116" s="33"/>
    </row>
    <row r="117" spans="2:65" s="1" customFormat="1" ht="29.25" customHeight="1">
      <c r="B117" s="31"/>
      <c r="C117" s="110" t="s">
        <v>98</v>
      </c>
      <c r="D117" s="111"/>
      <c r="E117" s="111"/>
      <c r="F117" s="111"/>
      <c r="G117" s="111"/>
      <c r="H117" s="111"/>
      <c r="I117" s="159"/>
      <c r="J117" s="112">
        <f>ROUND(J96+J109,2)</f>
        <v>0</v>
      </c>
      <c r="K117" s="111"/>
      <c r="L117" s="33"/>
    </row>
    <row r="118" spans="2:65" s="1" customFormat="1" ht="6.95" customHeight="1">
      <c r="B118" s="46"/>
      <c r="C118" s="47"/>
      <c r="D118" s="47"/>
      <c r="E118" s="47"/>
      <c r="F118" s="47"/>
      <c r="G118" s="47"/>
      <c r="H118" s="47"/>
      <c r="I118" s="154"/>
      <c r="J118" s="47"/>
      <c r="K118" s="47"/>
      <c r="L118" s="33"/>
    </row>
    <row r="122" spans="2:65" s="1" customFormat="1" ht="6.95" customHeight="1">
      <c r="B122" s="48"/>
      <c r="C122" s="49"/>
      <c r="D122" s="49"/>
      <c r="E122" s="49"/>
      <c r="F122" s="49"/>
      <c r="G122" s="49"/>
      <c r="H122" s="49"/>
      <c r="I122" s="157"/>
      <c r="J122" s="49"/>
      <c r="K122" s="49"/>
      <c r="L122" s="33"/>
    </row>
    <row r="123" spans="2:65" s="1" customFormat="1" ht="24.95" customHeight="1">
      <c r="B123" s="31"/>
      <c r="C123" s="19" t="s">
        <v>127</v>
      </c>
      <c r="D123" s="32"/>
      <c r="E123" s="32"/>
      <c r="F123" s="32"/>
      <c r="G123" s="32"/>
      <c r="H123" s="32"/>
      <c r="I123" s="120"/>
      <c r="J123" s="32"/>
      <c r="K123" s="32"/>
      <c r="L123" s="33"/>
    </row>
    <row r="124" spans="2:65" s="1" customFormat="1" ht="6.95" customHeight="1">
      <c r="B124" s="31"/>
      <c r="C124" s="32"/>
      <c r="D124" s="32"/>
      <c r="E124" s="32"/>
      <c r="F124" s="32"/>
      <c r="G124" s="32"/>
      <c r="H124" s="32"/>
      <c r="I124" s="120"/>
      <c r="J124" s="32"/>
      <c r="K124" s="32"/>
      <c r="L124" s="33"/>
    </row>
    <row r="125" spans="2:65" s="1" customFormat="1" ht="11.95" customHeight="1">
      <c r="B125" s="31"/>
      <c r="C125" s="25" t="s">
        <v>14</v>
      </c>
      <c r="D125" s="32"/>
      <c r="E125" s="32"/>
      <c r="F125" s="32"/>
      <c r="G125" s="32"/>
      <c r="H125" s="32"/>
      <c r="I125" s="120"/>
      <c r="J125" s="32"/>
      <c r="K125" s="32"/>
      <c r="L125" s="33"/>
    </row>
    <row r="126" spans="2:65" s="1" customFormat="1" ht="14.4" customHeight="1">
      <c r="B126" s="31"/>
      <c r="C126" s="32"/>
      <c r="D126" s="32"/>
      <c r="E126" s="291" t="str">
        <f>E7</f>
        <v>Výstavba MFI s umelým povrchom a mantinelmi v obci Dolné Saliby</v>
      </c>
      <c r="F126" s="292"/>
      <c r="G126" s="292"/>
      <c r="H126" s="292"/>
      <c r="I126" s="120"/>
      <c r="J126" s="32"/>
      <c r="K126" s="32"/>
      <c r="L126" s="33"/>
    </row>
    <row r="127" spans="2:65" s="1" customFormat="1" ht="11.95" customHeight="1">
      <c r="B127" s="31"/>
      <c r="C127" s="25" t="s">
        <v>100</v>
      </c>
      <c r="D127" s="32"/>
      <c r="E127" s="32"/>
      <c r="F127" s="32"/>
      <c r="G127" s="32"/>
      <c r="H127" s="32"/>
      <c r="I127" s="120"/>
      <c r="J127" s="32"/>
      <c r="K127" s="32"/>
      <c r="L127" s="33"/>
    </row>
    <row r="128" spans="2:65" s="1" customFormat="1" ht="14.4" customHeight="1">
      <c r="B128" s="31"/>
      <c r="C128" s="32"/>
      <c r="D128" s="32"/>
      <c r="E128" s="280" t="str">
        <f>E9</f>
        <v>1 - Stavebná časť</v>
      </c>
      <c r="F128" s="293"/>
      <c r="G128" s="293"/>
      <c r="H128" s="293"/>
      <c r="I128" s="120"/>
      <c r="J128" s="32"/>
      <c r="K128" s="32"/>
      <c r="L128" s="33"/>
    </row>
    <row r="129" spans="2:65" s="1" customFormat="1" ht="6.95" customHeight="1">
      <c r="B129" s="31"/>
      <c r="C129" s="32"/>
      <c r="D129" s="32"/>
      <c r="E129" s="32"/>
      <c r="F129" s="32"/>
      <c r="G129" s="32"/>
      <c r="H129" s="32"/>
      <c r="I129" s="120"/>
      <c r="J129" s="32"/>
      <c r="K129" s="32"/>
      <c r="L129" s="33"/>
    </row>
    <row r="130" spans="2:65" s="1" customFormat="1" ht="11.95" customHeight="1">
      <c r="B130" s="31"/>
      <c r="C130" s="25" t="s">
        <v>18</v>
      </c>
      <c r="D130" s="32"/>
      <c r="E130" s="32"/>
      <c r="F130" s="23" t="str">
        <f>F12</f>
        <v xml:space="preserve"> </v>
      </c>
      <c r="G130" s="32"/>
      <c r="H130" s="32"/>
      <c r="I130" s="122" t="s">
        <v>20</v>
      </c>
      <c r="J130" s="58" t="str">
        <f>IF(J12="","",J12)</f>
        <v>Vyplň údaj</v>
      </c>
      <c r="K130" s="32"/>
      <c r="L130" s="33"/>
    </row>
    <row r="131" spans="2:65" s="1" customFormat="1" ht="6.95" customHeight="1">
      <c r="B131" s="31"/>
      <c r="C131" s="32"/>
      <c r="D131" s="32"/>
      <c r="E131" s="32"/>
      <c r="F131" s="32"/>
      <c r="G131" s="32"/>
      <c r="H131" s="32"/>
      <c r="I131" s="120"/>
      <c r="J131" s="32"/>
      <c r="K131" s="32"/>
      <c r="L131" s="33"/>
    </row>
    <row r="132" spans="2:65" s="1" customFormat="1" ht="55.15" customHeight="1">
      <c r="B132" s="31"/>
      <c r="C132" s="25" t="s">
        <v>21</v>
      </c>
      <c r="D132" s="32"/>
      <c r="E132" s="32"/>
      <c r="F132" s="23" t="str">
        <f>E15</f>
        <v>Obec Dolné Saliby</v>
      </c>
      <c r="G132" s="32"/>
      <c r="H132" s="32"/>
      <c r="I132" s="122" t="s">
        <v>27</v>
      </c>
      <c r="J132" s="28" t="str">
        <f>E21</f>
        <v>VISIA s.r.o, Sládkovičova 2052/50, 927 01 Šala</v>
      </c>
      <c r="K132" s="32"/>
      <c r="L132" s="33"/>
    </row>
    <row r="133" spans="2:65" s="1" customFormat="1" ht="15.55" customHeight="1">
      <c r="B133" s="31"/>
      <c r="C133" s="25" t="s">
        <v>25</v>
      </c>
      <c r="D133" s="32"/>
      <c r="E133" s="32"/>
      <c r="F133" s="23" t="str">
        <f>IF(E18="","",E18)</f>
        <v>Vyplň údaj</v>
      </c>
      <c r="G133" s="32"/>
      <c r="H133" s="32"/>
      <c r="I133" s="122" t="s">
        <v>31</v>
      </c>
      <c r="J133" s="28" t="str">
        <f>E24</f>
        <v xml:space="preserve"> </v>
      </c>
      <c r="K133" s="32"/>
      <c r="L133" s="33"/>
    </row>
    <row r="134" spans="2:65" s="1" customFormat="1" ht="10.4" customHeight="1">
      <c r="B134" s="31"/>
      <c r="C134" s="32"/>
      <c r="D134" s="32"/>
      <c r="E134" s="32"/>
      <c r="F134" s="32"/>
      <c r="G134" s="32"/>
      <c r="H134" s="32"/>
      <c r="I134" s="120"/>
      <c r="J134" s="32"/>
      <c r="K134" s="32"/>
      <c r="L134" s="33"/>
    </row>
    <row r="135" spans="2:65" s="10" customFormat="1" ht="29.25" customHeight="1">
      <c r="B135" s="185"/>
      <c r="C135" s="186" t="s">
        <v>128</v>
      </c>
      <c r="D135" s="187" t="s">
        <v>60</v>
      </c>
      <c r="E135" s="187" t="s">
        <v>56</v>
      </c>
      <c r="F135" s="187" t="s">
        <v>57</v>
      </c>
      <c r="G135" s="187" t="s">
        <v>129</v>
      </c>
      <c r="H135" s="187" t="s">
        <v>130</v>
      </c>
      <c r="I135" s="188" t="s">
        <v>131</v>
      </c>
      <c r="J135" s="189" t="s">
        <v>105</v>
      </c>
      <c r="K135" s="190" t="s">
        <v>132</v>
      </c>
      <c r="L135" s="191"/>
      <c r="M135" s="67" t="s">
        <v>1</v>
      </c>
      <c r="N135" s="68" t="s">
        <v>39</v>
      </c>
      <c r="O135" s="68" t="s">
        <v>133</v>
      </c>
      <c r="P135" s="68" t="s">
        <v>134</v>
      </c>
      <c r="Q135" s="68" t="s">
        <v>135</v>
      </c>
      <c r="R135" s="68" t="s">
        <v>136</v>
      </c>
      <c r="S135" s="68" t="s">
        <v>137</v>
      </c>
      <c r="T135" s="69" t="s">
        <v>138</v>
      </c>
    </row>
    <row r="136" spans="2:65" s="1" customFormat="1" ht="22.9" customHeight="1">
      <c r="B136" s="31"/>
      <c r="C136" s="74" t="s">
        <v>102</v>
      </c>
      <c r="D136" s="32"/>
      <c r="E136" s="32"/>
      <c r="F136" s="32"/>
      <c r="G136" s="32"/>
      <c r="H136" s="32"/>
      <c r="I136" s="120"/>
      <c r="J136" s="192">
        <f>BK136</f>
        <v>0</v>
      </c>
      <c r="K136" s="32"/>
      <c r="L136" s="33"/>
      <c r="M136" s="70"/>
      <c r="N136" s="71"/>
      <c r="O136" s="71"/>
      <c r="P136" s="193">
        <f>P137+P169+P173</f>
        <v>0</v>
      </c>
      <c r="Q136" s="71"/>
      <c r="R136" s="193">
        <f>R137+R169+R173</f>
        <v>629.38534878999985</v>
      </c>
      <c r="S136" s="71"/>
      <c r="T136" s="194">
        <f>T137+T169+T173</f>
        <v>0</v>
      </c>
      <c r="AT136" s="13" t="s">
        <v>74</v>
      </c>
      <c r="AU136" s="13" t="s">
        <v>107</v>
      </c>
      <c r="BK136" s="195">
        <f>BK137+BK169+BK173</f>
        <v>0</v>
      </c>
    </row>
    <row r="137" spans="2:65" s="11" customFormat="1" ht="25.95" customHeight="1">
      <c r="B137" s="196"/>
      <c r="C137" s="197"/>
      <c r="D137" s="198" t="s">
        <v>74</v>
      </c>
      <c r="E137" s="199" t="s">
        <v>139</v>
      </c>
      <c r="F137" s="199" t="s">
        <v>140</v>
      </c>
      <c r="G137" s="197"/>
      <c r="H137" s="197"/>
      <c r="I137" s="200"/>
      <c r="J137" s="178">
        <f>BK137</f>
        <v>0</v>
      </c>
      <c r="K137" s="197"/>
      <c r="L137" s="201"/>
      <c r="M137" s="202"/>
      <c r="N137" s="203"/>
      <c r="O137" s="203"/>
      <c r="P137" s="204">
        <f>P138+P145+P151+P159+P162+P167</f>
        <v>0</v>
      </c>
      <c r="Q137" s="203"/>
      <c r="R137" s="204">
        <f>R138+R145+R151+R159+R162+R167</f>
        <v>629.3826961499999</v>
      </c>
      <c r="S137" s="203"/>
      <c r="T137" s="205">
        <f>T138+T145+T151+T159+T162+T167</f>
        <v>0</v>
      </c>
      <c r="AR137" s="206" t="s">
        <v>80</v>
      </c>
      <c r="AT137" s="207" t="s">
        <v>74</v>
      </c>
      <c r="AU137" s="207" t="s">
        <v>75</v>
      </c>
      <c r="AY137" s="206" t="s">
        <v>141</v>
      </c>
      <c r="BK137" s="208">
        <f>BK138+BK145+BK151+BK159+BK162+BK167</f>
        <v>0</v>
      </c>
    </row>
    <row r="138" spans="2:65" s="11" customFormat="1" ht="22.9" customHeight="1">
      <c r="B138" s="196"/>
      <c r="C138" s="197"/>
      <c r="D138" s="198" t="s">
        <v>74</v>
      </c>
      <c r="E138" s="209" t="s">
        <v>80</v>
      </c>
      <c r="F138" s="209" t="s">
        <v>142</v>
      </c>
      <c r="G138" s="197"/>
      <c r="H138" s="197"/>
      <c r="I138" s="200"/>
      <c r="J138" s="210">
        <f>BK138</f>
        <v>0</v>
      </c>
      <c r="K138" s="197"/>
      <c r="L138" s="201"/>
      <c r="M138" s="202"/>
      <c r="N138" s="203"/>
      <c r="O138" s="203"/>
      <c r="P138" s="204">
        <f>SUM(P139:P144)</f>
        <v>0</v>
      </c>
      <c r="Q138" s="203"/>
      <c r="R138" s="204">
        <f>SUM(R139:R144)</f>
        <v>0</v>
      </c>
      <c r="S138" s="203"/>
      <c r="T138" s="205">
        <f>SUM(T139:T144)</f>
        <v>0</v>
      </c>
      <c r="AR138" s="206" t="s">
        <v>80</v>
      </c>
      <c r="AT138" s="207" t="s">
        <v>74</v>
      </c>
      <c r="AU138" s="207" t="s">
        <v>80</v>
      </c>
      <c r="AY138" s="206" t="s">
        <v>141</v>
      </c>
      <c r="BK138" s="208">
        <f>SUM(BK139:BK144)</f>
        <v>0</v>
      </c>
    </row>
    <row r="139" spans="2:65" s="1" customFormat="1" ht="21.6" customHeight="1">
      <c r="B139" s="31"/>
      <c r="C139" s="211" t="s">
        <v>80</v>
      </c>
      <c r="D139" s="211" t="s">
        <v>143</v>
      </c>
      <c r="E139" s="212" t="s">
        <v>144</v>
      </c>
      <c r="F139" s="213" t="s">
        <v>145</v>
      </c>
      <c r="G139" s="214" t="s">
        <v>146</v>
      </c>
      <c r="H139" s="215">
        <v>216</v>
      </c>
      <c r="I139" s="216"/>
      <c r="J139" s="215">
        <f t="shared" ref="J139:J144" si="5">ROUND(I139*H139,3)</f>
        <v>0</v>
      </c>
      <c r="K139" s="213" t="s">
        <v>147</v>
      </c>
      <c r="L139" s="33"/>
      <c r="M139" s="217" t="s">
        <v>1</v>
      </c>
      <c r="N139" s="218" t="s">
        <v>41</v>
      </c>
      <c r="O139" s="63"/>
      <c r="P139" s="219">
        <f t="shared" ref="P139:P144" si="6">O139*H139</f>
        <v>0</v>
      </c>
      <c r="Q139" s="219">
        <v>0</v>
      </c>
      <c r="R139" s="219">
        <f t="shared" ref="R139:R144" si="7">Q139*H139</f>
        <v>0</v>
      </c>
      <c r="S139" s="219">
        <v>0</v>
      </c>
      <c r="T139" s="220">
        <f t="shared" ref="T139:T144" si="8">S139*H139</f>
        <v>0</v>
      </c>
      <c r="AR139" s="221" t="s">
        <v>148</v>
      </c>
      <c r="AT139" s="221" t="s">
        <v>143</v>
      </c>
      <c r="AU139" s="221" t="s">
        <v>84</v>
      </c>
      <c r="AY139" s="13" t="s">
        <v>141</v>
      </c>
      <c r="BE139" s="106">
        <f t="shared" ref="BE139:BE144" si="9">IF(N139="základná",J139,0)</f>
        <v>0</v>
      </c>
      <c r="BF139" s="106">
        <f t="shared" ref="BF139:BF144" si="10">IF(N139="znížená",J139,0)</f>
        <v>0</v>
      </c>
      <c r="BG139" s="106">
        <f t="shared" ref="BG139:BG144" si="11">IF(N139="zákl. prenesená",J139,0)</f>
        <v>0</v>
      </c>
      <c r="BH139" s="106">
        <f t="shared" ref="BH139:BH144" si="12">IF(N139="zníž. prenesená",J139,0)</f>
        <v>0</v>
      </c>
      <c r="BI139" s="106">
        <f t="shared" ref="BI139:BI144" si="13">IF(N139="nulová",J139,0)</f>
        <v>0</v>
      </c>
      <c r="BJ139" s="13" t="s">
        <v>84</v>
      </c>
      <c r="BK139" s="222">
        <f t="shared" ref="BK139:BK144" si="14">ROUND(I139*H139,3)</f>
        <v>0</v>
      </c>
      <c r="BL139" s="13" t="s">
        <v>148</v>
      </c>
      <c r="BM139" s="221" t="s">
        <v>149</v>
      </c>
    </row>
    <row r="140" spans="2:65" s="1" customFormat="1" ht="21.6" customHeight="1">
      <c r="B140" s="31"/>
      <c r="C140" s="211" t="s">
        <v>84</v>
      </c>
      <c r="D140" s="211" t="s">
        <v>143</v>
      </c>
      <c r="E140" s="212" t="s">
        <v>150</v>
      </c>
      <c r="F140" s="213" t="s">
        <v>151</v>
      </c>
      <c r="G140" s="214" t="s">
        <v>146</v>
      </c>
      <c r="H140" s="215">
        <v>216</v>
      </c>
      <c r="I140" s="216"/>
      <c r="J140" s="215">
        <f t="shared" si="5"/>
        <v>0</v>
      </c>
      <c r="K140" s="213" t="s">
        <v>147</v>
      </c>
      <c r="L140" s="33"/>
      <c r="M140" s="217" t="s">
        <v>1</v>
      </c>
      <c r="N140" s="218" t="s">
        <v>41</v>
      </c>
      <c r="O140" s="63"/>
      <c r="P140" s="219">
        <f t="shared" si="6"/>
        <v>0</v>
      </c>
      <c r="Q140" s="219">
        <v>0</v>
      </c>
      <c r="R140" s="219">
        <f t="shared" si="7"/>
        <v>0</v>
      </c>
      <c r="S140" s="219">
        <v>0</v>
      </c>
      <c r="T140" s="220">
        <f t="shared" si="8"/>
        <v>0</v>
      </c>
      <c r="AR140" s="221" t="s">
        <v>148</v>
      </c>
      <c r="AT140" s="221" t="s">
        <v>143</v>
      </c>
      <c r="AU140" s="221" t="s">
        <v>84</v>
      </c>
      <c r="AY140" s="13" t="s">
        <v>141</v>
      </c>
      <c r="BE140" s="106">
        <f t="shared" si="9"/>
        <v>0</v>
      </c>
      <c r="BF140" s="106">
        <f t="shared" si="10"/>
        <v>0</v>
      </c>
      <c r="BG140" s="106">
        <f t="shared" si="11"/>
        <v>0</v>
      </c>
      <c r="BH140" s="106">
        <f t="shared" si="12"/>
        <v>0</v>
      </c>
      <c r="BI140" s="106">
        <f t="shared" si="13"/>
        <v>0</v>
      </c>
      <c r="BJ140" s="13" t="s">
        <v>84</v>
      </c>
      <c r="BK140" s="222">
        <f t="shared" si="14"/>
        <v>0</v>
      </c>
      <c r="BL140" s="13" t="s">
        <v>148</v>
      </c>
      <c r="BM140" s="221" t="s">
        <v>152</v>
      </c>
    </row>
    <row r="141" spans="2:65" s="1" customFormat="1" ht="21.6" customHeight="1">
      <c r="B141" s="31"/>
      <c r="C141" s="211" t="s">
        <v>87</v>
      </c>
      <c r="D141" s="211" t="s">
        <v>143</v>
      </c>
      <c r="E141" s="212" t="s">
        <v>153</v>
      </c>
      <c r="F141" s="213" t="s">
        <v>154</v>
      </c>
      <c r="G141" s="214" t="s">
        <v>146</v>
      </c>
      <c r="H141" s="215">
        <v>17.724</v>
      </c>
      <c r="I141" s="216"/>
      <c r="J141" s="215">
        <f t="shared" si="5"/>
        <v>0</v>
      </c>
      <c r="K141" s="213" t="s">
        <v>147</v>
      </c>
      <c r="L141" s="33"/>
      <c r="M141" s="217" t="s">
        <v>1</v>
      </c>
      <c r="N141" s="218" t="s">
        <v>41</v>
      </c>
      <c r="O141" s="63"/>
      <c r="P141" s="219">
        <f t="shared" si="6"/>
        <v>0</v>
      </c>
      <c r="Q141" s="219">
        <v>0</v>
      </c>
      <c r="R141" s="219">
        <f t="shared" si="7"/>
        <v>0</v>
      </c>
      <c r="S141" s="219">
        <v>0</v>
      </c>
      <c r="T141" s="220">
        <f t="shared" si="8"/>
        <v>0</v>
      </c>
      <c r="AR141" s="221" t="s">
        <v>148</v>
      </c>
      <c r="AT141" s="221" t="s">
        <v>143</v>
      </c>
      <c r="AU141" s="221" t="s">
        <v>84</v>
      </c>
      <c r="AY141" s="13" t="s">
        <v>141</v>
      </c>
      <c r="BE141" s="106">
        <f t="shared" si="9"/>
        <v>0</v>
      </c>
      <c r="BF141" s="106">
        <f t="shared" si="10"/>
        <v>0</v>
      </c>
      <c r="BG141" s="106">
        <f t="shared" si="11"/>
        <v>0</v>
      </c>
      <c r="BH141" s="106">
        <f t="shared" si="12"/>
        <v>0</v>
      </c>
      <c r="BI141" s="106">
        <f t="shared" si="13"/>
        <v>0</v>
      </c>
      <c r="BJ141" s="13" t="s">
        <v>84</v>
      </c>
      <c r="BK141" s="222">
        <f t="shared" si="14"/>
        <v>0</v>
      </c>
      <c r="BL141" s="13" t="s">
        <v>148</v>
      </c>
      <c r="BM141" s="221" t="s">
        <v>155</v>
      </c>
    </row>
    <row r="142" spans="2:65" s="1" customFormat="1" ht="21.6" customHeight="1">
      <c r="B142" s="31"/>
      <c r="C142" s="211" t="s">
        <v>148</v>
      </c>
      <c r="D142" s="211" t="s">
        <v>143</v>
      </c>
      <c r="E142" s="212" t="s">
        <v>156</v>
      </c>
      <c r="F142" s="213" t="s">
        <v>157</v>
      </c>
      <c r="G142" s="214" t="s">
        <v>146</v>
      </c>
      <c r="H142" s="215">
        <v>17.724</v>
      </c>
      <c r="I142" s="216"/>
      <c r="J142" s="215">
        <f t="shared" si="5"/>
        <v>0</v>
      </c>
      <c r="K142" s="213" t="s">
        <v>147</v>
      </c>
      <c r="L142" s="33"/>
      <c r="M142" s="217" t="s">
        <v>1</v>
      </c>
      <c r="N142" s="218" t="s">
        <v>41</v>
      </c>
      <c r="O142" s="63"/>
      <c r="P142" s="219">
        <f t="shared" si="6"/>
        <v>0</v>
      </c>
      <c r="Q142" s="219">
        <v>0</v>
      </c>
      <c r="R142" s="219">
        <f t="shared" si="7"/>
        <v>0</v>
      </c>
      <c r="S142" s="219">
        <v>0</v>
      </c>
      <c r="T142" s="220">
        <f t="shared" si="8"/>
        <v>0</v>
      </c>
      <c r="AR142" s="221" t="s">
        <v>148</v>
      </c>
      <c r="AT142" s="221" t="s">
        <v>143</v>
      </c>
      <c r="AU142" s="221" t="s">
        <v>84</v>
      </c>
      <c r="AY142" s="13" t="s">
        <v>141</v>
      </c>
      <c r="BE142" s="106">
        <f t="shared" si="9"/>
        <v>0</v>
      </c>
      <c r="BF142" s="106">
        <f t="shared" si="10"/>
        <v>0</v>
      </c>
      <c r="BG142" s="106">
        <f t="shared" si="11"/>
        <v>0</v>
      </c>
      <c r="BH142" s="106">
        <f t="shared" si="12"/>
        <v>0</v>
      </c>
      <c r="BI142" s="106">
        <f t="shared" si="13"/>
        <v>0</v>
      </c>
      <c r="BJ142" s="13" t="s">
        <v>84</v>
      </c>
      <c r="BK142" s="222">
        <f t="shared" si="14"/>
        <v>0</v>
      </c>
      <c r="BL142" s="13" t="s">
        <v>148</v>
      </c>
      <c r="BM142" s="221" t="s">
        <v>158</v>
      </c>
    </row>
    <row r="143" spans="2:65" s="1" customFormat="1" ht="32.4" customHeight="1">
      <c r="B143" s="31"/>
      <c r="C143" s="211" t="s">
        <v>159</v>
      </c>
      <c r="D143" s="211" t="s">
        <v>143</v>
      </c>
      <c r="E143" s="212" t="s">
        <v>160</v>
      </c>
      <c r="F143" s="213" t="s">
        <v>161</v>
      </c>
      <c r="G143" s="214" t="s">
        <v>146</v>
      </c>
      <c r="H143" s="215">
        <v>17.724</v>
      </c>
      <c r="I143" s="216"/>
      <c r="J143" s="215">
        <f t="shared" si="5"/>
        <v>0</v>
      </c>
      <c r="K143" s="213" t="s">
        <v>147</v>
      </c>
      <c r="L143" s="33"/>
      <c r="M143" s="217" t="s">
        <v>1</v>
      </c>
      <c r="N143" s="218" t="s">
        <v>41</v>
      </c>
      <c r="O143" s="63"/>
      <c r="P143" s="219">
        <f t="shared" si="6"/>
        <v>0</v>
      </c>
      <c r="Q143" s="219">
        <v>0</v>
      </c>
      <c r="R143" s="219">
        <f t="shared" si="7"/>
        <v>0</v>
      </c>
      <c r="S143" s="219">
        <v>0</v>
      </c>
      <c r="T143" s="220">
        <f t="shared" si="8"/>
        <v>0</v>
      </c>
      <c r="AR143" s="221" t="s">
        <v>148</v>
      </c>
      <c r="AT143" s="221" t="s">
        <v>143</v>
      </c>
      <c r="AU143" s="221" t="s">
        <v>84</v>
      </c>
      <c r="AY143" s="13" t="s">
        <v>141</v>
      </c>
      <c r="BE143" s="106">
        <f t="shared" si="9"/>
        <v>0</v>
      </c>
      <c r="BF143" s="106">
        <f t="shared" si="10"/>
        <v>0</v>
      </c>
      <c r="BG143" s="106">
        <f t="shared" si="11"/>
        <v>0</v>
      </c>
      <c r="BH143" s="106">
        <f t="shared" si="12"/>
        <v>0</v>
      </c>
      <c r="BI143" s="106">
        <f t="shared" si="13"/>
        <v>0</v>
      </c>
      <c r="BJ143" s="13" t="s">
        <v>84</v>
      </c>
      <c r="BK143" s="222">
        <f t="shared" si="14"/>
        <v>0</v>
      </c>
      <c r="BL143" s="13" t="s">
        <v>148</v>
      </c>
      <c r="BM143" s="221" t="s">
        <v>162</v>
      </c>
    </row>
    <row r="144" spans="2:65" s="1" customFormat="1" ht="21.6" customHeight="1">
      <c r="B144" s="31"/>
      <c r="C144" s="211" t="s">
        <v>163</v>
      </c>
      <c r="D144" s="211" t="s">
        <v>143</v>
      </c>
      <c r="E144" s="212" t="s">
        <v>164</v>
      </c>
      <c r="F144" s="213" t="s">
        <v>165</v>
      </c>
      <c r="G144" s="214" t="s">
        <v>166</v>
      </c>
      <c r="H144" s="215">
        <v>720</v>
      </c>
      <c r="I144" s="216"/>
      <c r="J144" s="215">
        <f t="shared" si="5"/>
        <v>0</v>
      </c>
      <c r="K144" s="213" t="s">
        <v>147</v>
      </c>
      <c r="L144" s="33"/>
      <c r="M144" s="217" t="s">
        <v>1</v>
      </c>
      <c r="N144" s="218" t="s">
        <v>41</v>
      </c>
      <c r="O144" s="63"/>
      <c r="P144" s="219">
        <f t="shared" si="6"/>
        <v>0</v>
      </c>
      <c r="Q144" s="219">
        <v>0</v>
      </c>
      <c r="R144" s="219">
        <f t="shared" si="7"/>
        <v>0</v>
      </c>
      <c r="S144" s="219">
        <v>0</v>
      </c>
      <c r="T144" s="220">
        <f t="shared" si="8"/>
        <v>0</v>
      </c>
      <c r="AR144" s="221" t="s">
        <v>148</v>
      </c>
      <c r="AT144" s="221" t="s">
        <v>143</v>
      </c>
      <c r="AU144" s="221" t="s">
        <v>84</v>
      </c>
      <c r="AY144" s="13" t="s">
        <v>141</v>
      </c>
      <c r="BE144" s="106">
        <f t="shared" si="9"/>
        <v>0</v>
      </c>
      <c r="BF144" s="106">
        <f t="shared" si="10"/>
        <v>0</v>
      </c>
      <c r="BG144" s="106">
        <f t="shared" si="11"/>
        <v>0</v>
      </c>
      <c r="BH144" s="106">
        <f t="shared" si="12"/>
        <v>0</v>
      </c>
      <c r="BI144" s="106">
        <f t="shared" si="13"/>
        <v>0</v>
      </c>
      <c r="BJ144" s="13" t="s">
        <v>84</v>
      </c>
      <c r="BK144" s="222">
        <f t="shared" si="14"/>
        <v>0</v>
      </c>
      <c r="BL144" s="13" t="s">
        <v>148</v>
      </c>
      <c r="BM144" s="221" t="s">
        <v>167</v>
      </c>
    </row>
    <row r="145" spans="2:65" s="11" customFormat="1" ht="22.9" customHeight="1">
      <c r="B145" s="196"/>
      <c r="C145" s="197"/>
      <c r="D145" s="198" t="s">
        <v>74</v>
      </c>
      <c r="E145" s="209" t="s">
        <v>84</v>
      </c>
      <c r="F145" s="209" t="s">
        <v>168</v>
      </c>
      <c r="G145" s="197"/>
      <c r="H145" s="197"/>
      <c r="I145" s="200"/>
      <c r="J145" s="210">
        <f>BK145</f>
        <v>0</v>
      </c>
      <c r="K145" s="197"/>
      <c r="L145" s="201"/>
      <c r="M145" s="202"/>
      <c r="N145" s="203"/>
      <c r="O145" s="203"/>
      <c r="P145" s="204">
        <f>SUM(P146:P150)</f>
        <v>0</v>
      </c>
      <c r="Q145" s="203"/>
      <c r="R145" s="204">
        <f>SUM(R146:R150)</f>
        <v>14.014003649999999</v>
      </c>
      <c r="S145" s="203"/>
      <c r="T145" s="205">
        <f>SUM(T146:T150)</f>
        <v>0</v>
      </c>
      <c r="AR145" s="206" t="s">
        <v>80</v>
      </c>
      <c r="AT145" s="207" t="s">
        <v>74</v>
      </c>
      <c r="AU145" s="207" t="s">
        <v>80</v>
      </c>
      <c r="AY145" s="206" t="s">
        <v>141</v>
      </c>
      <c r="BK145" s="208">
        <f>SUM(BK146:BK150)</f>
        <v>0</v>
      </c>
    </row>
    <row r="146" spans="2:65" s="1" customFormat="1" ht="32.4" customHeight="1">
      <c r="B146" s="31"/>
      <c r="C146" s="211" t="s">
        <v>169</v>
      </c>
      <c r="D146" s="211" t="s">
        <v>143</v>
      </c>
      <c r="E146" s="212" t="s">
        <v>170</v>
      </c>
      <c r="F146" s="213" t="s">
        <v>171</v>
      </c>
      <c r="G146" s="214" t="s">
        <v>166</v>
      </c>
      <c r="H146" s="215">
        <v>639</v>
      </c>
      <c r="I146" s="216"/>
      <c r="J146" s="215">
        <f>ROUND(I146*H146,3)</f>
        <v>0</v>
      </c>
      <c r="K146" s="213" t="s">
        <v>147</v>
      </c>
      <c r="L146" s="33"/>
      <c r="M146" s="217" t="s">
        <v>1</v>
      </c>
      <c r="N146" s="218" t="s">
        <v>41</v>
      </c>
      <c r="O146" s="63"/>
      <c r="P146" s="219">
        <f>O146*H146</f>
        <v>0</v>
      </c>
      <c r="Q146" s="219">
        <v>1.8000000000000001E-4</v>
      </c>
      <c r="R146" s="219">
        <f>Q146*H146</f>
        <v>0.11502000000000001</v>
      </c>
      <c r="S146" s="219">
        <v>0</v>
      </c>
      <c r="T146" s="220">
        <f>S146*H146</f>
        <v>0</v>
      </c>
      <c r="AR146" s="221" t="s">
        <v>148</v>
      </c>
      <c r="AT146" s="221" t="s">
        <v>143</v>
      </c>
      <c r="AU146" s="221" t="s">
        <v>84</v>
      </c>
      <c r="AY146" s="13" t="s">
        <v>141</v>
      </c>
      <c r="BE146" s="106">
        <f>IF(N146="základná",J146,0)</f>
        <v>0</v>
      </c>
      <c r="BF146" s="106">
        <f>IF(N146="znížená",J146,0)</f>
        <v>0</v>
      </c>
      <c r="BG146" s="106">
        <f>IF(N146="zákl. prenesená",J146,0)</f>
        <v>0</v>
      </c>
      <c r="BH146" s="106">
        <f>IF(N146="zníž. prenesená",J146,0)</f>
        <v>0</v>
      </c>
      <c r="BI146" s="106">
        <f>IF(N146="nulová",J146,0)</f>
        <v>0</v>
      </c>
      <c r="BJ146" s="13" t="s">
        <v>84</v>
      </c>
      <c r="BK146" s="222">
        <f>ROUND(I146*H146,3)</f>
        <v>0</v>
      </c>
      <c r="BL146" s="13" t="s">
        <v>148</v>
      </c>
      <c r="BM146" s="221" t="s">
        <v>172</v>
      </c>
    </row>
    <row r="147" spans="2:65" s="1" customFormat="1" ht="21.6" customHeight="1">
      <c r="B147" s="31"/>
      <c r="C147" s="223" t="s">
        <v>173</v>
      </c>
      <c r="D147" s="223" t="s">
        <v>174</v>
      </c>
      <c r="E147" s="224" t="s">
        <v>175</v>
      </c>
      <c r="F147" s="225" t="s">
        <v>176</v>
      </c>
      <c r="G147" s="226" t="s">
        <v>166</v>
      </c>
      <c r="H147" s="227">
        <v>766.8</v>
      </c>
      <c r="I147" s="228"/>
      <c r="J147" s="227">
        <f>ROUND(I147*H147,3)</f>
        <v>0</v>
      </c>
      <c r="K147" s="225" t="s">
        <v>147</v>
      </c>
      <c r="L147" s="229"/>
      <c r="M147" s="230" t="s">
        <v>1</v>
      </c>
      <c r="N147" s="231" t="s">
        <v>41</v>
      </c>
      <c r="O147" s="63"/>
      <c r="P147" s="219">
        <f>O147*H147</f>
        <v>0</v>
      </c>
      <c r="Q147" s="219">
        <v>4.0000000000000002E-4</v>
      </c>
      <c r="R147" s="219">
        <f>Q147*H147</f>
        <v>0.30671999999999999</v>
      </c>
      <c r="S147" s="219">
        <v>0</v>
      </c>
      <c r="T147" s="220">
        <f>S147*H147</f>
        <v>0</v>
      </c>
      <c r="AR147" s="221" t="s">
        <v>173</v>
      </c>
      <c r="AT147" s="221" t="s">
        <v>174</v>
      </c>
      <c r="AU147" s="221" t="s">
        <v>84</v>
      </c>
      <c r="AY147" s="13" t="s">
        <v>141</v>
      </c>
      <c r="BE147" s="106">
        <f>IF(N147="základná",J147,0)</f>
        <v>0</v>
      </c>
      <c r="BF147" s="106">
        <f>IF(N147="znížená",J147,0)</f>
        <v>0</v>
      </c>
      <c r="BG147" s="106">
        <f>IF(N147="zákl. prenesená",J147,0)</f>
        <v>0</v>
      </c>
      <c r="BH147" s="106">
        <f>IF(N147="zníž. prenesená",J147,0)</f>
        <v>0</v>
      </c>
      <c r="BI147" s="106">
        <f>IF(N147="nulová",J147,0)</f>
        <v>0</v>
      </c>
      <c r="BJ147" s="13" t="s">
        <v>84</v>
      </c>
      <c r="BK147" s="222">
        <f>ROUND(I147*H147,3)</f>
        <v>0</v>
      </c>
      <c r="BL147" s="13" t="s">
        <v>148</v>
      </c>
      <c r="BM147" s="221" t="s">
        <v>177</v>
      </c>
    </row>
    <row r="148" spans="2:65" s="1" customFormat="1" ht="32.4" customHeight="1">
      <c r="B148" s="31"/>
      <c r="C148" s="211" t="s">
        <v>178</v>
      </c>
      <c r="D148" s="211" t="s">
        <v>143</v>
      </c>
      <c r="E148" s="212" t="s">
        <v>179</v>
      </c>
      <c r="F148" s="213" t="s">
        <v>180</v>
      </c>
      <c r="G148" s="214" t="s">
        <v>166</v>
      </c>
      <c r="H148" s="215">
        <v>720</v>
      </c>
      <c r="I148" s="216"/>
      <c r="J148" s="215">
        <f>ROUND(I148*H148,3)</f>
        <v>0</v>
      </c>
      <c r="K148" s="213" t="s">
        <v>147</v>
      </c>
      <c r="L148" s="33"/>
      <c r="M148" s="217" t="s">
        <v>1</v>
      </c>
      <c r="N148" s="218" t="s">
        <v>41</v>
      </c>
      <c r="O148" s="63"/>
      <c r="P148" s="219">
        <f>O148*H148</f>
        <v>0</v>
      </c>
      <c r="Q148" s="219">
        <v>0</v>
      </c>
      <c r="R148" s="219">
        <f>Q148*H148</f>
        <v>0</v>
      </c>
      <c r="S148" s="219">
        <v>0</v>
      </c>
      <c r="T148" s="220">
        <f>S148*H148</f>
        <v>0</v>
      </c>
      <c r="AR148" s="221" t="s">
        <v>148</v>
      </c>
      <c r="AT148" s="221" t="s">
        <v>143</v>
      </c>
      <c r="AU148" s="221" t="s">
        <v>84</v>
      </c>
      <c r="AY148" s="13" t="s">
        <v>141</v>
      </c>
      <c r="BE148" s="106">
        <f>IF(N148="základná",J148,0)</f>
        <v>0</v>
      </c>
      <c r="BF148" s="106">
        <f>IF(N148="znížená",J148,0)</f>
        <v>0</v>
      </c>
      <c r="BG148" s="106">
        <f>IF(N148="zákl. prenesená",J148,0)</f>
        <v>0</v>
      </c>
      <c r="BH148" s="106">
        <f>IF(N148="zníž. prenesená",J148,0)</f>
        <v>0</v>
      </c>
      <c r="BI148" s="106">
        <f>IF(N148="nulová",J148,0)</f>
        <v>0</v>
      </c>
      <c r="BJ148" s="13" t="s">
        <v>84</v>
      </c>
      <c r="BK148" s="222">
        <f>ROUND(I148*H148,3)</f>
        <v>0</v>
      </c>
      <c r="BL148" s="13" t="s">
        <v>148</v>
      </c>
      <c r="BM148" s="221" t="s">
        <v>181</v>
      </c>
    </row>
    <row r="149" spans="2:65" s="1" customFormat="1" ht="21.6" customHeight="1">
      <c r="B149" s="31"/>
      <c r="C149" s="211" t="s">
        <v>182</v>
      </c>
      <c r="D149" s="211" t="s">
        <v>143</v>
      </c>
      <c r="E149" s="212" t="s">
        <v>183</v>
      </c>
      <c r="F149" s="213" t="s">
        <v>184</v>
      </c>
      <c r="G149" s="214" t="s">
        <v>146</v>
      </c>
      <c r="H149" s="215">
        <v>0.70399999999999996</v>
      </c>
      <c r="I149" s="216"/>
      <c r="J149" s="215">
        <f>ROUND(I149*H149,3)</f>
        <v>0</v>
      </c>
      <c r="K149" s="213" t="s">
        <v>147</v>
      </c>
      <c r="L149" s="33"/>
      <c r="M149" s="217" t="s">
        <v>1</v>
      </c>
      <c r="N149" s="218" t="s">
        <v>41</v>
      </c>
      <c r="O149" s="63"/>
      <c r="P149" s="219">
        <f>O149*H149</f>
        <v>0</v>
      </c>
      <c r="Q149" s="219">
        <v>2.19407</v>
      </c>
      <c r="R149" s="219">
        <f>Q149*H149</f>
        <v>1.54462528</v>
      </c>
      <c r="S149" s="219">
        <v>0</v>
      </c>
      <c r="T149" s="220">
        <f>S149*H149</f>
        <v>0</v>
      </c>
      <c r="AR149" s="221" t="s">
        <v>148</v>
      </c>
      <c r="AT149" s="221" t="s">
        <v>143</v>
      </c>
      <c r="AU149" s="221" t="s">
        <v>84</v>
      </c>
      <c r="AY149" s="13" t="s">
        <v>141</v>
      </c>
      <c r="BE149" s="106">
        <f>IF(N149="základná",J149,0)</f>
        <v>0</v>
      </c>
      <c r="BF149" s="106">
        <f>IF(N149="znížená",J149,0)</f>
        <v>0</v>
      </c>
      <c r="BG149" s="106">
        <f>IF(N149="zákl. prenesená",J149,0)</f>
        <v>0</v>
      </c>
      <c r="BH149" s="106">
        <f>IF(N149="zníž. prenesená",J149,0)</f>
        <v>0</v>
      </c>
      <c r="BI149" s="106">
        <f>IF(N149="nulová",J149,0)</f>
        <v>0</v>
      </c>
      <c r="BJ149" s="13" t="s">
        <v>84</v>
      </c>
      <c r="BK149" s="222">
        <f>ROUND(I149*H149,3)</f>
        <v>0</v>
      </c>
      <c r="BL149" s="13" t="s">
        <v>148</v>
      </c>
      <c r="BM149" s="221" t="s">
        <v>185</v>
      </c>
    </row>
    <row r="150" spans="2:65" s="1" customFormat="1" ht="14.4" customHeight="1">
      <c r="B150" s="31"/>
      <c r="C150" s="211" t="s">
        <v>186</v>
      </c>
      <c r="D150" s="211" t="s">
        <v>143</v>
      </c>
      <c r="E150" s="212" t="s">
        <v>187</v>
      </c>
      <c r="F150" s="213" t="s">
        <v>188</v>
      </c>
      <c r="G150" s="214" t="s">
        <v>146</v>
      </c>
      <c r="H150" s="215">
        <v>5.4909999999999997</v>
      </c>
      <c r="I150" s="216"/>
      <c r="J150" s="215">
        <f>ROUND(I150*H150,3)</f>
        <v>0</v>
      </c>
      <c r="K150" s="213" t="s">
        <v>147</v>
      </c>
      <c r="L150" s="33"/>
      <c r="M150" s="217" t="s">
        <v>1</v>
      </c>
      <c r="N150" s="218" t="s">
        <v>41</v>
      </c>
      <c r="O150" s="63"/>
      <c r="P150" s="219">
        <f>O150*H150</f>
        <v>0</v>
      </c>
      <c r="Q150" s="219">
        <v>2.19407</v>
      </c>
      <c r="R150" s="219">
        <f>Q150*H150</f>
        <v>12.04763837</v>
      </c>
      <c r="S150" s="219">
        <v>0</v>
      </c>
      <c r="T150" s="220">
        <f>S150*H150</f>
        <v>0</v>
      </c>
      <c r="AR150" s="221" t="s">
        <v>148</v>
      </c>
      <c r="AT150" s="221" t="s">
        <v>143</v>
      </c>
      <c r="AU150" s="221" t="s">
        <v>84</v>
      </c>
      <c r="AY150" s="13" t="s">
        <v>141</v>
      </c>
      <c r="BE150" s="106">
        <f>IF(N150="základná",J150,0)</f>
        <v>0</v>
      </c>
      <c r="BF150" s="106">
        <f>IF(N150="znížená",J150,0)</f>
        <v>0</v>
      </c>
      <c r="BG150" s="106">
        <f>IF(N150="zákl. prenesená",J150,0)</f>
        <v>0</v>
      </c>
      <c r="BH150" s="106">
        <f>IF(N150="zníž. prenesená",J150,0)</f>
        <v>0</v>
      </c>
      <c r="BI150" s="106">
        <f>IF(N150="nulová",J150,0)</f>
        <v>0</v>
      </c>
      <c r="BJ150" s="13" t="s">
        <v>84</v>
      </c>
      <c r="BK150" s="222">
        <f>ROUND(I150*H150,3)</f>
        <v>0</v>
      </c>
      <c r="BL150" s="13" t="s">
        <v>148</v>
      </c>
      <c r="BM150" s="221" t="s">
        <v>189</v>
      </c>
    </row>
    <row r="151" spans="2:65" s="11" customFormat="1" ht="22.9" customHeight="1">
      <c r="B151" s="196"/>
      <c r="C151" s="197"/>
      <c r="D151" s="198" t="s">
        <v>74</v>
      </c>
      <c r="E151" s="209" t="s">
        <v>159</v>
      </c>
      <c r="F151" s="209" t="s">
        <v>190</v>
      </c>
      <c r="G151" s="197"/>
      <c r="H151" s="197"/>
      <c r="I151" s="200"/>
      <c r="J151" s="210">
        <f>BK151</f>
        <v>0</v>
      </c>
      <c r="K151" s="197"/>
      <c r="L151" s="201"/>
      <c r="M151" s="202"/>
      <c r="N151" s="203"/>
      <c r="O151" s="203"/>
      <c r="P151" s="204">
        <f>SUM(P152:P158)</f>
        <v>0</v>
      </c>
      <c r="Q151" s="203"/>
      <c r="R151" s="204">
        <f>SUM(R152:R158)</f>
        <v>594.30655249999995</v>
      </c>
      <c r="S151" s="203"/>
      <c r="T151" s="205">
        <f>SUM(T152:T158)</f>
        <v>0</v>
      </c>
      <c r="AR151" s="206" t="s">
        <v>80</v>
      </c>
      <c r="AT151" s="207" t="s">
        <v>74</v>
      </c>
      <c r="AU151" s="207" t="s">
        <v>80</v>
      </c>
      <c r="AY151" s="206" t="s">
        <v>141</v>
      </c>
      <c r="BK151" s="208">
        <f>SUM(BK152:BK158)</f>
        <v>0</v>
      </c>
    </row>
    <row r="152" spans="2:65" s="1" customFormat="1" ht="32.4" customHeight="1">
      <c r="B152" s="31"/>
      <c r="C152" s="211" t="s">
        <v>191</v>
      </c>
      <c r="D152" s="211" t="s">
        <v>143</v>
      </c>
      <c r="E152" s="212" t="s">
        <v>192</v>
      </c>
      <c r="F152" s="213" t="s">
        <v>193</v>
      </c>
      <c r="G152" s="214" t="s">
        <v>166</v>
      </c>
      <c r="H152" s="215">
        <v>601.75</v>
      </c>
      <c r="I152" s="216"/>
      <c r="J152" s="215">
        <f t="shared" ref="J152:J158" si="15">ROUND(I152*H152,3)</f>
        <v>0</v>
      </c>
      <c r="K152" s="213" t="s">
        <v>147</v>
      </c>
      <c r="L152" s="33"/>
      <c r="M152" s="217" t="s">
        <v>1</v>
      </c>
      <c r="N152" s="218" t="s">
        <v>41</v>
      </c>
      <c r="O152" s="63"/>
      <c r="P152" s="219">
        <f t="shared" ref="P152:P158" si="16">O152*H152</f>
        <v>0</v>
      </c>
      <c r="Q152" s="219">
        <v>0.71643999999999997</v>
      </c>
      <c r="R152" s="219">
        <f t="shared" ref="R152:R158" si="17">Q152*H152</f>
        <v>431.11777000000001</v>
      </c>
      <c r="S152" s="219">
        <v>0</v>
      </c>
      <c r="T152" s="220">
        <f t="shared" ref="T152:T158" si="18">S152*H152</f>
        <v>0</v>
      </c>
      <c r="AR152" s="221" t="s">
        <v>148</v>
      </c>
      <c r="AT152" s="221" t="s">
        <v>143</v>
      </c>
      <c r="AU152" s="221" t="s">
        <v>84</v>
      </c>
      <c r="AY152" s="13" t="s">
        <v>141</v>
      </c>
      <c r="BE152" s="106">
        <f t="shared" ref="BE152:BE158" si="19">IF(N152="základná",J152,0)</f>
        <v>0</v>
      </c>
      <c r="BF152" s="106">
        <f t="shared" ref="BF152:BF158" si="20">IF(N152="znížená",J152,0)</f>
        <v>0</v>
      </c>
      <c r="BG152" s="106">
        <f t="shared" ref="BG152:BG158" si="21">IF(N152="zákl. prenesená",J152,0)</f>
        <v>0</v>
      </c>
      <c r="BH152" s="106">
        <f t="shared" ref="BH152:BH158" si="22">IF(N152="zníž. prenesená",J152,0)</f>
        <v>0</v>
      </c>
      <c r="BI152" s="106">
        <f t="shared" ref="BI152:BI158" si="23">IF(N152="nulová",J152,0)</f>
        <v>0</v>
      </c>
      <c r="BJ152" s="13" t="s">
        <v>84</v>
      </c>
      <c r="BK152" s="222">
        <f t="shared" ref="BK152:BK158" si="24">ROUND(I152*H152,3)</f>
        <v>0</v>
      </c>
      <c r="BL152" s="13" t="s">
        <v>148</v>
      </c>
      <c r="BM152" s="221" t="s">
        <v>194</v>
      </c>
    </row>
    <row r="153" spans="2:65" s="1" customFormat="1" ht="32.4" customHeight="1">
      <c r="B153" s="31"/>
      <c r="C153" s="211" t="s">
        <v>195</v>
      </c>
      <c r="D153" s="211" t="s">
        <v>143</v>
      </c>
      <c r="E153" s="212" t="s">
        <v>196</v>
      </c>
      <c r="F153" s="213" t="s">
        <v>197</v>
      </c>
      <c r="G153" s="214" t="s">
        <v>166</v>
      </c>
      <c r="H153" s="215">
        <v>601.75</v>
      </c>
      <c r="I153" s="216"/>
      <c r="J153" s="215">
        <f t="shared" si="15"/>
        <v>0</v>
      </c>
      <c r="K153" s="213" t="s">
        <v>1</v>
      </c>
      <c r="L153" s="33"/>
      <c r="M153" s="217" t="s">
        <v>1</v>
      </c>
      <c r="N153" s="218" t="s">
        <v>41</v>
      </c>
      <c r="O153" s="63"/>
      <c r="P153" s="219">
        <f t="shared" si="16"/>
        <v>0</v>
      </c>
      <c r="Q153" s="219">
        <v>8.0030000000000004E-2</v>
      </c>
      <c r="R153" s="219">
        <f t="shared" si="17"/>
        <v>48.158052500000004</v>
      </c>
      <c r="S153" s="219">
        <v>0</v>
      </c>
      <c r="T153" s="220">
        <f t="shared" si="18"/>
        <v>0</v>
      </c>
      <c r="AR153" s="221" t="s">
        <v>148</v>
      </c>
      <c r="AT153" s="221" t="s">
        <v>143</v>
      </c>
      <c r="AU153" s="221" t="s">
        <v>84</v>
      </c>
      <c r="AY153" s="13" t="s">
        <v>141</v>
      </c>
      <c r="BE153" s="106">
        <f t="shared" si="19"/>
        <v>0</v>
      </c>
      <c r="BF153" s="106">
        <f t="shared" si="20"/>
        <v>0</v>
      </c>
      <c r="BG153" s="106">
        <f t="shared" si="21"/>
        <v>0</v>
      </c>
      <c r="BH153" s="106">
        <f t="shared" si="22"/>
        <v>0</v>
      </c>
      <c r="BI153" s="106">
        <f t="shared" si="23"/>
        <v>0</v>
      </c>
      <c r="BJ153" s="13" t="s">
        <v>84</v>
      </c>
      <c r="BK153" s="222">
        <f t="shared" si="24"/>
        <v>0</v>
      </c>
      <c r="BL153" s="13" t="s">
        <v>148</v>
      </c>
      <c r="BM153" s="221" t="s">
        <v>198</v>
      </c>
    </row>
    <row r="154" spans="2:65" s="1" customFormat="1" ht="32.4" customHeight="1">
      <c r="B154" s="31"/>
      <c r="C154" s="211" t="s">
        <v>199</v>
      </c>
      <c r="D154" s="211" t="s">
        <v>143</v>
      </c>
      <c r="E154" s="212" t="s">
        <v>200</v>
      </c>
      <c r="F154" s="213" t="s">
        <v>201</v>
      </c>
      <c r="G154" s="214" t="s">
        <v>166</v>
      </c>
      <c r="H154" s="215">
        <v>601.75</v>
      </c>
      <c r="I154" s="216"/>
      <c r="J154" s="215">
        <f t="shared" si="15"/>
        <v>0</v>
      </c>
      <c r="K154" s="213" t="s">
        <v>147</v>
      </c>
      <c r="L154" s="33"/>
      <c r="M154" s="217" t="s">
        <v>1</v>
      </c>
      <c r="N154" s="218" t="s">
        <v>41</v>
      </c>
      <c r="O154" s="63"/>
      <c r="P154" s="219">
        <f t="shared" si="16"/>
        <v>0</v>
      </c>
      <c r="Q154" s="219">
        <v>0.18906999999999999</v>
      </c>
      <c r="R154" s="219">
        <f t="shared" si="17"/>
        <v>113.77287249999999</v>
      </c>
      <c r="S154" s="219">
        <v>0</v>
      </c>
      <c r="T154" s="220">
        <f t="shared" si="18"/>
        <v>0</v>
      </c>
      <c r="AR154" s="221" t="s">
        <v>148</v>
      </c>
      <c r="AT154" s="221" t="s">
        <v>143</v>
      </c>
      <c r="AU154" s="221" t="s">
        <v>84</v>
      </c>
      <c r="AY154" s="13" t="s">
        <v>141</v>
      </c>
      <c r="BE154" s="106">
        <f t="shared" si="19"/>
        <v>0</v>
      </c>
      <c r="BF154" s="106">
        <f t="shared" si="20"/>
        <v>0</v>
      </c>
      <c r="BG154" s="106">
        <f t="shared" si="21"/>
        <v>0</v>
      </c>
      <c r="BH154" s="106">
        <f t="shared" si="22"/>
        <v>0</v>
      </c>
      <c r="BI154" s="106">
        <f t="shared" si="23"/>
        <v>0</v>
      </c>
      <c r="BJ154" s="13" t="s">
        <v>84</v>
      </c>
      <c r="BK154" s="222">
        <f t="shared" si="24"/>
        <v>0</v>
      </c>
      <c r="BL154" s="13" t="s">
        <v>148</v>
      </c>
      <c r="BM154" s="221" t="s">
        <v>202</v>
      </c>
    </row>
    <row r="155" spans="2:65" s="1" customFormat="1" ht="21.6" customHeight="1">
      <c r="B155" s="31"/>
      <c r="C155" s="211" t="s">
        <v>203</v>
      </c>
      <c r="D155" s="211" t="s">
        <v>143</v>
      </c>
      <c r="E155" s="212" t="s">
        <v>204</v>
      </c>
      <c r="F155" s="213" t="s">
        <v>205</v>
      </c>
      <c r="G155" s="214" t="s">
        <v>166</v>
      </c>
      <c r="H155" s="215">
        <v>601.75</v>
      </c>
      <c r="I155" s="216"/>
      <c r="J155" s="215">
        <f t="shared" si="15"/>
        <v>0</v>
      </c>
      <c r="K155" s="213" t="s">
        <v>147</v>
      </c>
      <c r="L155" s="33"/>
      <c r="M155" s="217" t="s">
        <v>1</v>
      </c>
      <c r="N155" s="218" t="s">
        <v>41</v>
      </c>
      <c r="O155" s="63"/>
      <c r="P155" s="219">
        <f t="shared" si="16"/>
        <v>0</v>
      </c>
      <c r="Q155" s="219">
        <v>2.9E-4</v>
      </c>
      <c r="R155" s="219">
        <f t="shared" si="17"/>
        <v>0.17450750000000001</v>
      </c>
      <c r="S155" s="219">
        <v>0</v>
      </c>
      <c r="T155" s="220">
        <f t="shared" si="18"/>
        <v>0</v>
      </c>
      <c r="AR155" s="221" t="s">
        <v>148</v>
      </c>
      <c r="AT155" s="221" t="s">
        <v>143</v>
      </c>
      <c r="AU155" s="221" t="s">
        <v>84</v>
      </c>
      <c r="AY155" s="13" t="s">
        <v>141</v>
      </c>
      <c r="BE155" s="106">
        <f t="shared" si="19"/>
        <v>0</v>
      </c>
      <c r="BF155" s="106">
        <f t="shared" si="20"/>
        <v>0</v>
      </c>
      <c r="BG155" s="106">
        <f t="shared" si="21"/>
        <v>0</v>
      </c>
      <c r="BH155" s="106">
        <f t="shared" si="22"/>
        <v>0</v>
      </c>
      <c r="BI155" s="106">
        <f t="shared" si="23"/>
        <v>0</v>
      </c>
      <c r="BJ155" s="13" t="s">
        <v>84</v>
      </c>
      <c r="BK155" s="222">
        <f t="shared" si="24"/>
        <v>0</v>
      </c>
      <c r="BL155" s="13" t="s">
        <v>148</v>
      </c>
      <c r="BM155" s="221" t="s">
        <v>206</v>
      </c>
    </row>
    <row r="156" spans="2:65" s="1" customFormat="1" ht="14.4" customHeight="1">
      <c r="B156" s="31"/>
      <c r="C156" s="223" t="s">
        <v>207</v>
      </c>
      <c r="D156" s="223" t="s">
        <v>174</v>
      </c>
      <c r="E156" s="224" t="s">
        <v>208</v>
      </c>
      <c r="F156" s="225" t="s">
        <v>209</v>
      </c>
      <c r="G156" s="226" t="s">
        <v>210</v>
      </c>
      <c r="H156" s="227">
        <v>1</v>
      </c>
      <c r="I156" s="228"/>
      <c r="J156" s="227">
        <f t="shared" si="15"/>
        <v>0</v>
      </c>
      <c r="K156" s="225" t="s">
        <v>147</v>
      </c>
      <c r="L156" s="229"/>
      <c r="M156" s="230" t="s">
        <v>1</v>
      </c>
      <c r="N156" s="231" t="s">
        <v>41</v>
      </c>
      <c r="O156" s="63"/>
      <c r="P156" s="219">
        <f t="shared" si="16"/>
        <v>0</v>
      </c>
      <c r="Q156" s="219">
        <v>1E-4</v>
      </c>
      <c r="R156" s="219">
        <f t="shared" si="17"/>
        <v>1E-4</v>
      </c>
      <c r="S156" s="219">
        <v>0</v>
      </c>
      <c r="T156" s="220">
        <f t="shared" si="18"/>
        <v>0</v>
      </c>
      <c r="AR156" s="221" t="s">
        <v>173</v>
      </c>
      <c r="AT156" s="221" t="s">
        <v>174</v>
      </c>
      <c r="AU156" s="221" t="s">
        <v>84</v>
      </c>
      <c r="AY156" s="13" t="s">
        <v>141</v>
      </c>
      <c r="BE156" s="106">
        <f t="shared" si="19"/>
        <v>0</v>
      </c>
      <c r="BF156" s="106">
        <f t="shared" si="20"/>
        <v>0</v>
      </c>
      <c r="BG156" s="106">
        <f t="shared" si="21"/>
        <v>0</v>
      </c>
      <c r="BH156" s="106">
        <f t="shared" si="22"/>
        <v>0</v>
      </c>
      <c r="BI156" s="106">
        <f t="shared" si="23"/>
        <v>0</v>
      </c>
      <c r="BJ156" s="13" t="s">
        <v>84</v>
      </c>
      <c r="BK156" s="222">
        <f t="shared" si="24"/>
        <v>0</v>
      </c>
      <c r="BL156" s="13" t="s">
        <v>148</v>
      </c>
      <c r="BM156" s="221" t="s">
        <v>211</v>
      </c>
    </row>
    <row r="157" spans="2:65" s="1" customFormat="1" ht="14.4" customHeight="1">
      <c r="B157" s="31"/>
      <c r="C157" s="223" t="s">
        <v>212</v>
      </c>
      <c r="D157" s="223" t="s">
        <v>174</v>
      </c>
      <c r="E157" s="224" t="s">
        <v>213</v>
      </c>
      <c r="F157" s="225" t="s">
        <v>214</v>
      </c>
      <c r="G157" s="226" t="s">
        <v>210</v>
      </c>
      <c r="H157" s="227">
        <v>1</v>
      </c>
      <c r="I157" s="228"/>
      <c r="J157" s="227">
        <f t="shared" si="15"/>
        <v>0</v>
      </c>
      <c r="K157" s="225" t="s">
        <v>1</v>
      </c>
      <c r="L157" s="229"/>
      <c r="M157" s="230" t="s">
        <v>1</v>
      </c>
      <c r="N157" s="231" t="s">
        <v>41</v>
      </c>
      <c r="O157" s="63"/>
      <c r="P157" s="219">
        <f t="shared" si="16"/>
        <v>0</v>
      </c>
      <c r="Q157" s="219">
        <v>1E-4</v>
      </c>
      <c r="R157" s="219">
        <f t="shared" si="17"/>
        <v>1E-4</v>
      </c>
      <c r="S157" s="219">
        <v>0</v>
      </c>
      <c r="T157" s="220">
        <f t="shared" si="18"/>
        <v>0</v>
      </c>
      <c r="AR157" s="221" t="s">
        <v>173</v>
      </c>
      <c r="AT157" s="221" t="s">
        <v>174</v>
      </c>
      <c r="AU157" s="221" t="s">
        <v>84</v>
      </c>
      <c r="AY157" s="13" t="s">
        <v>141</v>
      </c>
      <c r="BE157" s="106">
        <f t="shared" si="19"/>
        <v>0</v>
      </c>
      <c r="BF157" s="106">
        <f t="shared" si="20"/>
        <v>0</v>
      </c>
      <c r="BG157" s="106">
        <f t="shared" si="21"/>
        <v>0</v>
      </c>
      <c r="BH157" s="106">
        <f t="shared" si="22"/>
        <v>0</v>
      </c>
      <c r="BI157" s="106">
        <f t="shared" si="23"/>
        <v>0</v>
      </c>
      <c r="BJ157" s="13" t="s">
        <v>84</v>
      </c>
      <c r="BK157" s="222">
        <f t="shared" si="24"/>
        <v>0</v>
      </c>
      <c r="BL157" s="13" t="s">
        <v>148</v>
      </c>
      <c r="BM157" s="221" t="s">
        <v>215</v>
      </c>
    </row>
    <row r="158" spans="2:65" s="1" customFormat="1" ht="21.6" customHeight="1">
      <c r="B158" s="31"/>
      <c r="C158" s="223" t="s">
        <v>216</v>
      </c>
      <c r="D158" s="223" t="s">
        <v>174</v>
      </c>
      <c r="E158" s="224" t="s">
        <v>217</v>
      </c>
      <c r="F158" s="225" t="s">
        <v>218</v>
      </c>
      <c r="G158" s="226" t="s">
        <v>166</v>
      </c>
      <c r="H158" s="227">
        <v>601.75</v>
      </c>
      <c r="I158" s="228"/>
      <c r="J158" s="227">
        <f t="shared" si="15"/>
        <v>0</v>
      </c>
      <c r="K158" s="225" t="s">
        <v>147</v>
      </c>
      <c r="L158" s="229"/>
      <c r="M158" s="230" t="s">
        <v>1</v>
      </c>
      <c r="N158" s="231" t="s">
        <v>41</v>
      </c>
      <c r="O158" s="63"/>
      <c r="P158" s="219">
        <f t="shared" si="16"/>
        <v>0</v>
      </c>
      <c r="Q158" s="219">
        <v>1.8E-3</v>
      </c>
      <c r="R158" s="219">
        <f t="shared" si="17"/>
        <v>1.0831500000000001</v>
      </c>
      <c r="S158" s="219">
        <v>0</v>
      </c>
      <c r="T158" s="220">
        <f t="shared" si="18"/>
        <v>0</v>
      </c>
      <c r="AR158" s="221" t="s">
        <v>173</v>
      </c>
      <c r="AT158" s="221" t="s">
        <v>174</v>
      </c>
      <c r="AU158" s="221" t="s">
        <v>84</v>
      </c>
      <c r="AY158" s="13" t="s">
        <v>141</v>
      </c>
      <c r="BE158" s="106">
        <f t="shared" si="19"/>
        <v>0</v>
      </c>
      <c r="BF158" s="106">
        <f t="shared" si="20"/>
        <v>0</v>
      </c>
      <c r="BG158" s="106">
        <f t="shared" si="21"/>
        <v>0</v>
      </c>
      <c r="BH158" s="106">
        <f t="shared" si="22"/>
        <v>0</v>
      </c>
      <c r="BI158" s="106">
        <f t="shared" si="23"/>
        <v>0</v>
      </c>
      <c r="BJ158" s="13" t="s">
        <v>84</v>
      </c>
      <c r="BK158" s="222">
        <f t="shared" si="24"/>
        <v>0</v>
      </c>
      <c r="BL158" s="13" t="s">
        <v>148</v>
      </c>
      <c r="BM158" s="221" t="s">
        <v>219</v>
      </c>
    </row>
    <row r="159" spans="2:65" s="11" customFormat="1" ht="22.9" customHeight="1">
      <c r="B159" s="196"/>
      <c r="C159" s="197"/>
      <c r="D159" s="198" t="s">
        <v>74</v>
      </c>
      <c r="E159" s="209" t="s">
        <v>173</v>
      </c>
      <c r="F159" s="209" t="s">
        <v>220</v>
      </c>
      <c r="G159" s="197"/>
      <c r="H159" s="197"/>
      <c r="I159" s="200"/>
      <c r="J159" s="210">
        <f>BK159</f>
        <v>0</v>
      </c>
      <c r="K159" s="197"/>
      <c r="L159" s="201"/>
      <c r="M159" s="202"/>
      <c r="N159" s="203"/>
      <c r="O159" s="203"/>
      <c r="P159" s="204">
        <f>SUM(P160:P161)</f>
        <v>0</v>
      </c>
      <c r="Q159" s="203"/>
      <c r="R159" s="204">
        <f>SUM(R160:R161)</f>
        <v>18.504639999999998</v>
      </c>
      <c r="S159" s="203"/>
      <c r="T159" s="205">
        <f>SUM(T160:T161)</f>
        <v>0</v>
      </c>
      <c r="AR159" s="206" t="s">
        <v>80</v>
      </c>
      <c r="AT159" s="207" t="s">
        <v>74</v>
      </c>
      <c r="AU159" s="207" t="s">
        <v>80</v>
      </c>
      <c r="AY159" s="206" t="s">
        <v>141</v>
      </c>
      <c r="BK159" s="208">
        <f>SUM(BK160:BK161)</f>
        <v>0</v>
      </c>
    </row>
    <row r="160" spans="2:65" s="1" customFormat="1" ht="21.6" customHeight="1">
      <c r="B160" s="31"/>
      <c r="C160" s="211" t="s">
        <v>221</v>
      </c>
      <c r="D160" s="211" t="s">
        <v>143</v>
      </c>
      <c r="E160" s="212" t="s">
        <v>222</v>
      </c>
      <c r="F160" s="213" t="s">
        <v>223</v>
      </c>
      <c r="G160" s="214" t="s">
        <v>224</v>
      </c>
      <c r="H160" s="215">
        <v>44</v>
      </c>
      <c r="I160" s="216"/>
      <c r="J160" s="215">
        <f>ROUND(I160*H160,3)</f>
        <v>0</v>
      </c>
      <c r="K160" s="213" t="s">
        <v>147</v>
      </c>
      <c r="L160" s="33"/>
      <c r="M160" s="217" t="s">
        <v>1</v>
      </c>
      <c r="N160" s="218" t="s">
        <v>41</v>
      </c>
      <c r="O160" s="63"/>
      <c r="P160" s="219">
        <f>O160*H160</f>
        <v>0</v>
      </c>
      <c r="Q160" s="219">
        <v>1.6559999999999998E-2</v>
      </c>
      <c r="R160" s="219">
        <f>Q160*H160</f>
        <v>0.72863999999999995</v>
      </c>
      <c r="S160" s="219">
        <v>0</v>
      </c>
      <c r="T160" s="220">
        <f>S160*H160</f>
        <v>0</v>
      </c>
      <c r="AR160" s="221" t="s">
        <v>148</v>
      </c>
      <c r="AT160" s="221" t="s">
        <v>143</v>
      </c>
      <c r="AU160" s="221" t="s">
        <v>84</v>
      </c>
      <c r="AY160" s="13" t="s">
        <v>141</v>
      </c>
      <c r="BE160" s="106">
        <f>IF(N160="základná",J160,0)</f>
        <v>0</v>
      </c>
      <c r="BF160" s="106">
        <f>IF(N160="znížená",J160,0)</f>
        <v>0</v>
      </c>
      <c r="BG160" s="106">
        <f>IF(N160="zákl. prenesená",J160,0)</f>
        <v>0</v>
      </c>
      <c r="BH160" s="106">
        <f>IF(N160="zníž. prenesená",J160,0)</f>
        <v>0</v>
      </c>
      <c r="BI160" s="106">
        <f>IF(N160="nulová",J160,0)</f>
        <v>0</v>
      </c>
      <c r="BJ160" s="13" t="s">
        <v>84</v>
      </c>
      <c r="BK160" s="222">
        <f>ROUND(I160*H160,3)</f>
        <v>0</v>
      </c>
      <c r="BL160" s="13" t="s">
        <v>148</v>
      </c>
      <c r="BM160" s="221" t="s">
        <v>225</v>
      </c>
    </row>
    <row r="161" spans="2:65" s="1" customFormat="1" ht="21.6" customHeight="1">
      <c r="B161" s="31"/>
      <c r="C161" s="223" t="s">
        <v>7</v>
      </c>
      <c r="D161" s="223" t="s">
        <v>174</v>
      </c>
      <c r="E161" s="224" t="s">
        <v>226</v>
      </c>
      <c r="F161" s="225" t="s">
        <v>227</v>
      </c>
      <c r="G161" s="226" t="s">
        <v>224</v>
      </c>
      <c r="H161" s="227">
        <v>44.44</v>
      </c>
      <c r="I161" s="228"/>
      <c r="J161" s="227">
        <f>ROUND(I161*H161,3)</f>
        <v>0</v>
      </c>
      <c r="K161" s="225" t="s">
        <v>147</v>
      </c>
      <c r="L161" s="229"/>
      <c r="M161" s="230" t="s">
        <v>1</v>
      </c>
      <c r="N161" s="231" t="s">
        <v>41</v>
      </c>
      <c r="O161" s="63"/>
      <c r="P161" s="219">
        <f>O161*H161</f>
        <v>0</v>
      </c>
      <c r="Q161" s="219">
        <v>0.4</v>
      </c>
      <c r="R161" s="219">
        <f>Q161*H161</f>
        <v>17.776</v>
      </c>
      <c r="S161" s="219">
        <v>0</v>
      </c>
      <c r="T161" s="220">
        <f>S161*H161</f>
        <v>0</v>
      </c>
      <c r="AR161" s="221" t="s">
        <v>173</v>
      </c>
      <c r="AT161" s="221" t="s">
        <v>174</v>
      </c>
      <c r="AU161" s="221" t="s">
        <v>84</v>
      </c>
      <c r="AY161" s="13" t="s">
        <v>141</v>
      </c>
      <c r="BE161" s="106">
        <f>IF(N161="základná",J161,0)</f>
        <v>0</v>
      </c>
      <c r="BF161" s="106">
        <f>IF(N161="znížená",J161,0)</f>
        <v>0</v>
      </c>
      <c r="BG161" s="106">
        <f>IF(N161="zákl. prenesená",J161,0)</f>
        <v>0</v>
      </c>
      <c r="BH161" s="106">
        <f>IF(N161="zníž. prenesená",J161,0)</f>
        <v>0</v>
      </c>
      <c r="BI161" s="106">
        <f>IF(N161="nulová",J161,0)</f>
        <v>0</v>
      </c>
      <c r="BJ161" s="13" t="s">
        <v>84</v>
      </c>
      <c r="BK161" s="222">
        <f>ROUND(I161*H161,3)</f>
        <v>0</v>
      </c>
      <c r="BL161" s="13" t="s">
        <v>148</v>
      </c>
      <c r="BM161" s="221" t="s">
        <v>228</v>
      </c>
    </row>
    <row r="162" spans="2:65" s="11" customFormat="1" ht="22.9" customHeight="1">
      <c r="B162" s="196"/>
      <c r="C162" s="197"/>
      <c r="D162" s="198" t="s">
        <v>74</v>
      </c>
      <c r="E162" s="209" t="s">
        <v>178</v>
      </c>
      <c r="F162" s="209" t="s">
        <v>229</v>
      </c>
      <c r="G162" s="197"/>
      <c r="H162" s="197"/>
      <c r="I162" s="200"/>
      <c r="J162" s="210">
        <f>BK162</f>
        <v>0</v>
      </c>
      <c r="K162" s="197"/>
      <c r="L162" s="201"/>
      <c r="M162" s="202"/>
      <c r="N162" s="203"/>
      <c r="O162" s="203"/>
      <c r="P162" s="204">
        <f>SUM(P163:P166)</f>
        <v>0</v>
      </c>
      <c r="Q162" s="203"/>
      <c r="R162" s="204">
        <f>SUM(R163:R166)</f>
        <v>2.5575000000000001</v>
      </c>
      <c r="S162" s="203"/>
      <c r="T162" s="205">
        <f>SUM(T163:T166)</f>
        <v>0</v>
      </c>
      <c r="AR162" s="206" t="s">
        <v>80</v>
      </c>
      <c r="AT162" s="207" t="s">
        <v>74</v>
      </c>
      <c r="AU162" s="207" t="s">
        <v>80</v>
      </c>
      <c r="AY162" s="206" t="s">
        <v>141</v>
      </c>
      <c r="BK162" s="208">
        <f>SUM(BK163:BK166)</f>
        <v>0</v>
      </c>
    </row>
    <row r="163" spans="2:65" s="1" customFormat="1" ht="21.6" customHeight="1">
      <c r="B163" s="31"/>
      <c r="C163" s="211" t="s">
        <v>230</v>
      </c>
      <c r="D163" s="211" t="s">
        <v>143</v>
      </c>
      <c r="E163" s="212" t="s">
        <v>231</v>
      </c>
      <c r="F163" s="213" t="s">
        <v>232</v>
      </c>
      <c r="G163" s="214" t="s">
        <v>224</v>
      </c>
      <c r="H163" s="215">
        <v>2</v>
      </c>
      <c r="I163" s="216"/>
      <c r="J163" s="215">
        <f>ROUND(I163*H163,3)</f>
        <v>0</v>
      </c>
      <c r="K163" s="213" t="s">
        <v>147</v>
      </c>
      <c r="L163" s="33"/>
      <c r="M163" s="217" t="s">
        <v>1</v>
      </c>
      <c r="N163" s="218" t="s">
        <v>41</v>
      </c>
      <c r="O163" s="63"/>
      <c r="P163" s="219">
        <f>O163*H163</f>
        <v>0</v>
      </c>
      <c r="Q163" s="219">
        <v>5.4999999999999997E-3</v>
      </c>
      <c r="R163" s="219">
        <f>Q163*H163</f>
        <v>1.0999999999999999E-2</v>
      </c>
      <c r="S163" s="219">
        <v>0</v>
      </c>
      <c r="T163" s="220">
        <f>S163*H163</f>
        <v>0</v>
      </c>
      <c r="AR163" s="221" t="s">
        <v>148</v>
      </c>
      <c r="AT163" s="221" t="s">
        <v>143</v>
      </c>
      <c r="AU163" s="221" t="s">
        <v>84</v>
      </c>
      <c r="AY163" s="13" t="s">
        <v>141</v>
      </c>
      <c r="BE163" s="106">
        <f>IF(N163="základná",J163,0)</f>
        <v>0</v>
      </c>
      <c r="BF163" s="106">
        <f>IF(N163="znížená",J163,0)</f>
        <v>0</v>
      </c>
      <c r="BG163" s="106">
        <f>IF(N163="zákl. prenesená",J163,0)</f>
        <v>0</v>
      </c>
      <c r="BH163" s="106">
        <f>IF(N163="zníž. prenesená",J163,0)</f>
        <v>0</v>
      </c>
      <c r="BI163" s="106">
        <f>IF(N163="nulová",J163,0)</f>
        <v>0</v>
      </c>
      <c r="BJ163" s="13" t="s">
        <v>84</v>
      </c>
      <c r="BK163" s="222">
        <f>ROUND(I163*H163,3)</f>
        <v>0</v>
      </c>
      <c r="BL163" s="13" t="s">
        <v>148</v>
      </c>
      <c r="BM163" s="221" t="s">
        <v>233</v>
      </c>
    </row>
    <row r="164" spans="2:65" s="1" customFormat="1" ht="21.6" customHeight="1">
      <c r="B164" s="31"/>
      <c r="C164" s="211" t="s">
        <v>234</v>
      </c>
      <c r="D164" s="211" t="s">
        <v>143</v>
      </c>
      <c r="E164" s="212" t="s">
        <v>235</v>
      </c>
      <c r="F164" s="213" t="s">
        <v>236</v>
      </c>
      <c r="G164" s="214" t="s">
        <v>210</v>
      </c>
      <c r="H164" s="215">
        <v>1</v>
      </c>
      <c r="I164" s="216"/>
      <c r="J164" s="215">
        <f>ROUND(I164*H164,3)</f>
        <v>0</v>
      </c>
      <c r="K164" s="213" t="s">
        <v>1</v>
      </c>
      <c r="L164" s="33"/>
      <c r="M164" s="217" t="s">
        <v>1</v>
      </c>
      <c r="N164" s="218" t="s">
        <v>41</v>
      </c>
      <c r="O164" s="63"/>
      <c r="P164" s="219">
        <f>O164*H164</f>
        <v>0</v>
      </c>
      <c r="Q164" s="219">
        <v>5.4999999999999997E-3</v>
      </c>
      <c r="R164" s="219">
        <f>Q164*H164</f>
        <v>5.4999999999999997E-3</v>
      </c>
      <c r="S164" s="219">
        <v>0</v>
      </c>
      <c r="T164" s="220">
        <f>S164*H164</f>
        <v>0</v>
      </c>
      <c r="AR164" s="221" t="s">
        <v>148</v>
      </c>
      <c r="AT164" s="221" t="s">
        <v>143</v>
      </c>
      <c r="AU164" s="221" t="s">
        <v>84</v>
      </c>
      <c r="AY164" s="13" t="s">
        <v>141</v>
      </c>
      <c r="BE164" s="106">
        <f>IF(N164="základná",J164,0)</f>
        <v>0</v>
      </c>
      <c r="BF164" s="106">
        <f>IF(N164="znížená",J164,0)</f>
        <v>0</v>
      </c>
      <c r="BG164" s="106">
        <f>IF(N164="zákl. prenesená",J164,0)</f>
        <v>0</v>
      </c>
      <c r="BH164" s="106">
        <f>IF(N164="zníž. prenesená",J164,0)</f>
        <v>0</v>
      </c>
      <c r="BI164" s="106">
        <f>IF(N164="nulová",J164,0)</f>
        <v>0</v>
      </c>
      <c r="BJ164" s="13" t="s">
        <v>84</v>
      </c>
      <c r="BK164" s="222">
        <f>ROUND(I164*H164,3)</f>
        <v>0</v>
      </c>
      <c r="BL164" s="13" t="s">
        <v>148</v>
      </c>
      <c r="BM164" s="221" t="s">
        <v>237</v>
      </c>
    </row>
    <row r="165" spans="2:65" s="1" customFormat="1" ht="21.6" customHeight="1">
      <c r="B165" s="31"/>
      <c r="C165" s="211" t="s">
        <v>238</v>
      </c>
      <c r="D165" s="211" t="s">
        <v>143</v>
      </c>
      <c r="E165" s="212" t="s">
        <v>239</v>
      </c>
      <c r="F165" s="213" t="s">
        <v>240</v>
      </c>
      <c r="G165" s="214" t="s">
        <v>241</v>
      </c>
      <c r="H165" s="215">
        <v>102</v>
      </c>
      <c r="I165" s="216"/>
      <c r="J165" s="215">
        <f>ROUND(I165*H165,3)</f>
        <v>0</v>
      </c>
      <c r="K165" s="213" t="s">
        <v>1</v>
      </c>
      <c r="L165" s="33"/>
      <c r="M165" s="217" t="s">
        <v>1</v>
      </c>
      <c r="N165" s="218" t="s">
        <v>41</v>
      </c>
      <c r="O165" s="63"/>
      <c r="P165" s="219">
        <f>O165*H165</f>
        <v>0</v>
      </c>
      <c r="Q165" s="219">
        <v>5.4999999999999997E-3</v>
      </c>
      <c r="R165" s="219">
        <f>Q165*H165</f>
        <v>0.56099999999999994</v>
      </c>
      <c r="S165" s="219">
        <v>0</v>
      </c>
      <c r="T165" s="220">
        <f>S165*H165</f>
        <v>0</v>
      </c>
      <c r="AR165" s="221" t="s">
        <v>148</v>
      </c>
      <c r="AT165" s="221" t="s">
        <v>143</v>
      </c>
      <c r="AU165" s="221" t="s">
        <v>84</v>
      </c>
      <c r="AY165" s="13" t="s">
        <v>141</v>
      </c>
      <c r="BE165" s="106">
        <f>IF(N165="základná",J165,0)</f>
        <v>0</v>
      </c>
      <c r="BF165" s="106">
        <f>IF(N165="znížená",J165,0)</f>
        <v>0</v>
      </c>
      <c r="BG165" s="106">
        <f>IF(N165="zákl. prenesená",J165,0)</f>
        <v>0</v>
      </c>
      <c r="BH165" s="106">
        <f>IF(N165="zníž. prenesená",J165,0)</f>
        <v>0</v>
      </c>
      <c r="BI165" s="106">
        <f>IF(N165="nulová",J165,0)</f>
        <v>0</v>
      </c>
      <c r="BJ165" s="13" t="s">
        <v>84</v>
      </c>
      <c r="BK165" s="222">
        <f>ROUND(I165*H165,3)</f>
        <v>0</v>
      </c>
      <c r="BL165" s="13" t="s">
        <v>148</v>
      </c>
      <c r="BM165" s="221" t="s">
        <v>242</v>
      </c>
    </row>
    <row r="166" spans="2:65" s="1" customFormat="1" ht="21.6" customHeight="1">
      <c r="B166" s="31"/>
      <c r="C166" s="211" t="s">
        <v>243</v>
      </c>
      <c r="D166" s="211" t="s">
        <v>143</v>
      </c>
      <c r="E166" s="212" t="s">
        <v>244</v>
      </c>
      <c r="F166" s="213" t="s">
        <v>245</v>
      </c>
      <c r="G166" s="214" t="s">
        <v>166</v>
      </c>
      <c r="H166" s="215">
        <v>360</v>
      </c>
      <c r="I166" s="216"/>
      <c r="J166" s="215">
        <f>ROUND(I166*H166,3)</f>
        <v>0</v>
      </c>
      <c r="K166" s="213" t="s">
        <v>1</v>
      </c>
      <c r="L166" s="33"/>
      <c r="M166" s="217" t="s">
        <v>1</v>
      </c>
      <c r="N166" s="218" t="s">
        <v>41</v>
      </c>
      <c r="O166" s="63"/>
      <c r="P166" s="219">
        <f>O166*H166</f>
        <v>0</v>
      </c>
      <c r="Q166" s="219">
        <v>5.4999999999999997E-3</v>
      </c>
      <c r="R166" s="219">
        <f>Q166*H166</f>
        <v>1.98</v>
      </c>
      <c r="S166" s="219">
        <v>0</v>
      </c>
      <c r="T166" s="220">
        <f>S166*H166</f>
        <v>0</v>
      </c>
      <c r="AR166" s="221" t="s">
        <v>148</v>
      </c>
      <c r="AT166" s="221" t="s">
        <v>143</v>
      </c>
      <c r="AU166" s="221" t="s">
        <v>84</v>
      </c>
      <c r="AY166" s="13" t="s">
        <v>141</v>
      </c>
      <c r="BE166" s="106">
        <f>IF(N166="základná",J166,0)</f>
        <v>0</v>
      </c>
      <c r="BF166" s="106">
        <f>IF(N166="znížená",J166,0)</f>
        <v>0</v>
      </c>
      <c r="BG166" s="106">
        <f>IF(N166="zákl. prenesená",J166,0)</f>
        <v>0</v>
      </c>
      <c r="BH166" s="106">
        <f>IF(N166="zníž. prenesená",J166,0)</f>
        <v>0</v>
      </c>
      <c r="BI166" s="106">
        <f>IF(N166="nulová",J166,0)</f>
        <v>0</v>
      </c>
      <c r="BJ166" s="13" t="s">
        <v>84</v>
      </c>
      <c r="BK166" s="222">
        <f>ROUND(I166*H166,3)</f>
        <v>0</v>
      </c>
      <c r="BL166" s="13" t="s">
        <v>148</v>
      </c>
      <c r="BM166" s="221" t="s">
        <v>246</v>
      </c>
    </row>
    <row r="167" spans="2:65" s="11" customFormat="1" ht="22.9" customHeight="1">
      <c r="B167" s="196"/>
      <c r="C167" s="197"/>
      <c r="D167" s="198" t="s">
        <v>74</v>
      </c>
      <c r="E167" s="209" t="s">
        <v>247</v>
      </c>
      <c r="F167" s="209" t="s">
        <v>248</v>
      </c>
      <c r="G167" s="197"/>
      <c r="H167" s="197"/>
      <c r="I167" s="200"/>
      <c r="J167" s="210">
        <f>BK167</f>
        <v>0</v>
      </c>
      <c r="K167" s="197"/>
      <c r="L167" s="201"/>
      <c r="M167" s="202"/>
      <c r="N167" s="203"/>
      <c r="O167" s="203"/>
      <c r="P167" s="204">
        <f>P168</f>
        <v>0</v>
      </c>
      <c r="Q167" s="203"/>
      <c r="R167" s="204">
        <f>R168</f>
        <v>0</v>
      </c>
      <c r="S167" s="203"/>
      <c r="T167" s="205">
        <f>T168</f>
        <v>0</v>
      </c>
      <c r="AR167" s="206" t="s">
        <v>80</v>
      </c>
      <c r="AT167" s="207" t="s">
        <v>74</v>
      </c>
      <c r="AU167" s="207" t="s">
        <v>80</v>
      </c>
      <c r="AY167" s="206" t="s">
        <v>141</v>
      </c>
      <c r="BK167" s="208">
        <f>BK168</f>
        <v>0</v>
      </c>
    </row>
    <row r="168" spans="2:65" s="1" customFormat="1" ht="32.4" customHeight="1">
      <c r="B168" s="31"/>
      <c r="C168" s="211" t="s">
        <v>249</v>
      </c>
      <c r="D168" s="211" t="s">
        <v>143</v>
      </c>
      <c r="E168" s="212" t="s">
        <v>250</v>
      </c>
      <c r="F168" s="213" t="s">
        <v>251</v>
      </c>
      <c r="G168" s="214" t="s">
        <v>252</v>
      </c>
      <c r="H168" s="215">
        <v>629.38300000000004</v>
      </c>
      <c r="I168" s="216"/>
      <c r="J168" s="215">
        <f>ROUND(I168*H168,3)</f>
        <v>0</v>
      </c>
      <c r="K168" s="213" t="s">
        <v>147</v>
      </c>
      <c r="L168" s="33"/>
      <c r="M168" s="217" t="s">
        <v>1</v>
      </c>
      <c r="N168" s="218" t="s">
        <v>41</v>
      </c>
      <c r="O168" s="63"/>
      <c r="P168" s="219">
        <f>O168*H168</f>
        <v>0</v>
      </c>
      <c r="Q168" s="219">
        <v>0</v>
      </c>
      <c r="R168" s="219">
        <f>Q168*H168</f>
        <v>0</v>
      </c>
      <c r="S168" s="219">
        <v>0</v>
      </c>
      <c r="T168" s="220">
        <f>S168*H168</f>
        <v>0</v>
      </c>
      <c r="AR168" s="221" t="s">
        <v>148</v>
      </c>
      <c r="AT168" s="221" t="s">
        <v>143</v>
      </c>
      <c r="AU168" s="221" t="s">
        <v>84</v>
      </c>
      <c r="AY168" s="13" t="s">
        <v>141</v>
      </c>
      <c r="BE168" s="106">
        <f>IF(N168="základná",J168,0)</f>
        <v>0</v>
      </c>
      <c r="BF168" s="106">
        <f>IF(N168="znížená",J168,0)</f>
        <v>0</v>
      </c>
      <c r="BG168" s="106">
        <f>IF(N168="zákl. prenesená",J168,0)</f>
        <v>0</v>
      </c>
      <c r="BH168" s="106">
        <f>IF(N168="zníž. prenesená",J168,0)</f>
        <v>0</v>
      </c>
      <c r="BI168" s="106">
        <f>IF(N168="nulová",J168,0)</f>
        <v>0</v>
      </c>
      <c r="BJ168" s="13" t="s">
        <v>84</v>
      </c>
      <c r="BK168" s="222">
        <f>ROUND(I168*H168,3)</f>
        <v>0</v>
      </c>
      <c r="BL168" s="13" t="s">
        <v>148</v>
      </c>
      <c r="BM168" s="221" t="s">
        <v>253</v>
      </c>
    </row>
    <row r="169" spans="2:65" s="11" customFormat="1" ht="25.95" customHeight="1">
      <c r="B169" s="196"/>
      <c r="C169" s="197"/>
      <c r="D169" s="198" t="s">
        <v>74</v>
      </c>
      <c r="E169" s="199" t="s">
        <v>254</v>
      </c>
      <c r="F169" s="199" t="s">
        <v>255</v>
      </c>
      <c r="G169" s="197"/>
      <c r="H169" s="197"/>
      <c r="I169" s="200"/>
      <c r="J169" s="178">
        <f>BK169</f>
        <v>0</v>
      </c>
      <c r="K169" s="197"/>
      <c r="L169" s="201"/>
      <c r="M169" s="202"/>
      <c r="N169" s="203"/>
      <c r="O169" s="203"/>
      <c r="P169" s="204">
        <f>P170</f>
        <v>0</v>
      </c>
      <c r="Q169" s="203"/>
      <c r="R169" s="204">
        <f>R170</f>
        <v>2.6526400000000004E-3</v>
      </c>
      <c r="S169" s="203"/>
      <c r="T169" s="205">
        <f>T170</f>
        <v>0</v>
      </c>
      <c r="AR169" s="206" t="s">
        <v>84</v>
      </c>
      <c r="AT169" s="207" t="s">
        <v>74</v>
      </c>
      <c r="AU169" s="207" t="s">
        <v>75</v>
      </c>
      <c r="AY169" s="206" t="s">
        <v>141</v>
      </c>
      <c r="BK169" s="208">
        <f>BK170</f>
        <v>0</v>
      </c>
    </row>
    <row r="170" spans="2:65" s="11" customFormat="1" ht="22.9" customHeight="1">
      <c r="B170" s="196"/>
      <c r="C170" s="197"/>
      <c r="D170" s="198" t="s">
        <v>74</v>
      </c>
      <c r="E170" s="209" t="s">
        <v>256</v>
      </c>
      <c r="F170" s="209" t="s">
        <v>257</v>
      </c>
      <c r="G170" s="197"/>
      <c r="H170" s="197"/>
      <c r="I170" s="200"/>
      <c r="J170" s="210">
        <f>BK170</f>
        <v>0</v>
      </c>
      <c r="K170" s="197"/>
      <c r="L170" s="201"/>
      <c r="M170" s="202"/>
      <c r="N170" s="203"/>
      <c r="O170" s="203"/>
      <c r="P170" s="204">
        <f>SUM(P171:P172)</f>
        <v>0</v>
      </c>
      <c r="Q170" s="203"/>
      <c r="R170" s="204">
        <f>SUM(R171:R172)</f>
        <v>2.6526400000000004E-3</v>
      </c>
      <c r="S170" s="203"/>
      <c r="T170" s="205">
        <f>SUM(T171:T172)</f>
        <v>0</v>
      </c>
      <c r="AR170" s="206" t="s">
        <v>84</v>
      </c>
      <c r="AT170" s="207" t="s">
        <v>74</v>
      </c>
      <c r="AU170" s="207" t="s">
        <v>80</v>
      </c>
      <c r="AY170" s="206" t="s">
        <v>141</v>
      </c>
      <c r="BK170" s="208">
        <f>SUM(BK171:BK172)</f>
        <v>0</v>
      </c>
    </row>
    <row r="171" spans="2:65" s="1" customFormat="1" ht="32.4" customHeight="1">
      <c r="B171" s="31"/>
      <c r="C171" s="211" t="s">
        <v>258</v>
      </c>
      <c r="D171" s="211" t="s">
        <v>143</v>
      </c>
      <c r="E171" s="212" t="s">
        <v>259</v>
      </c>
      <c r="F171" s="213" t="s">
        <v>260</v>
      </c>
      <c r="G171" s="214" t="s">
        <v>166</v>
      </c>
      <c r="H171" s="215">
        <v>33.158000000000001</v>
      </c>
      <c r="I171" s="216"/>
      <c r="J171" s="215">
        <f>ROUND(I171*H171,3)</f>
        <v>0</v>
      </c>
      <c r="K171" s="213" t="s">
        <v>147</v>
      </c>
      <c r="L171" s="33"/>
      <c r="M171" s="217" t="s">
        <v>1</v>
      </c>
      <c r="N171" s="218" t="s">
        <v>41</v>
      </c>
      <c r="O171" s="63"/>
      <c r="P171" s="219">
        <f>O171*H171</f>
        <v>0</v>
      </c>
      <c r="Q171" s="219">
        <v>8.0000000000000007E-5</v>
      </c>
      <c r="R171" s="219">
        <f>Q171*H171</f>
        <v>2.6526400000000004E-3</v>
      </c>
      <c r="S171" s="219">
        <v>0</v>
      </c>
      <c r="T171" s="220">
        <f>S171*H171</f>
        <v>0</v>
      </c>
      <c r="AR171" s="221" t="s">
        <v>207</v>
      </c>
      <c r="AT171" s="221" t="s">
        <v>143</v>
      </c>
      <c r="AU171" s="221" t="s">
        <v>84</v>
      </c>
      <c r="AY171" s="13" t="s">
        <v>141</v>
      </c>
      <c r="BE171" s="106">
        <f>IF(N171="základná",J171,0)</f>
        <v>0</v>
      </c>
      <c r="BF171" s="106">
        <f>IF(N171="znížená",J171,0)</f>
        <v>0</v>
      </c>
      <c r="BG171" s="106">
        <f>IF(N171="zákl. prenesená",J171,0)</f>
        <v>0</v>
      </c>
      <c r="BH171" s="106">
        <f>IF(N171="zníž. prenesená",J171,0)</f>
        <v>0</v>
      </c>
      <c r="BI171" s="106">
        <f>IF(N171="nulová",J171,0)</f>
        <v>0</v>
      </c>
      <c r="BJ171" s="13" t="s">
        <v>84</v>
      </c>
      <c r="BK171" s="222">
        <f>ROUND(I171*H171,3)</f>
        <v>0</v>
      </c>
      <c r="BL171" s="13" t="s">
        <v>207</v>
      </c>
      <c r="BM171" s="221" t="s">
        <v>261</v>
      </c>
    </row>
    <row r="172" spans="2:65" s="1" customFormat="1" ht="21.6" customHeight="1">
      <c r="B172" s="31"/>
      <c r="C172" s="223" t="s">
        <v>262</v>
      </c>
      <c r="D172" s="223" t="s">
        <v>174</v>
      </c>
      <c r="E172" s="224" t="s">
        <v>263</v>
      </c>
      <c r="F172" s="225" t="s">
        <v>264</v>
      </c>
      <c r="G172" s="226" t="s">
        <v>166</v>
      </c>
      <c r="H172" s="227">
        <v>38.131999999999998</v>
      </c>
      <c r="I172" s="228"/>
      <c r="J172" s="227">
        <f>ROUND(I172*H172,3)</f>
        <v>0</v>
      </c>
      <c r="K172" s="225" t="s">
        <v>1</v>
      </c>
      <c r="L172" s="229"/>
      <c r="M172" s="230" t="s">
        <v>1</v>
      </c>
      <c r="N172" s="231" t="s">
        <v>41</v>
      </c>
      <c r="O172" s="63"/>
      <c r="P172" s="219">
        <f>O172*H172</f>
        <v>0</v>
      </c>
      <c r="Q172" s="219">
        <v>0</v>
      </c>
      <c r="R172" s="219">
        <f>Q172*H172</f>
        <v>0</v>
      </c>
      <c r="S172" s="219">
        <v>0</v>
      </c>
      <c r="T172" s="220">
        <f>S172*H172</f>
        <v>0</v>
      </c>
      <c r="AR172" s="221" t="s">
        <v>265</v>
      </c>
      <c r="AT172" s="221" t="s">
        <v>174</v>
      </c>
      <c r="AU172" s="221" t="s">
        <v>84</v>
      </c>
      <c r="AY172" s="13" t="s">
        <v>141</v>
      </c>
      <c r="BE172" s="106">
        <f>IF(N172="základná",J172,0)</f>
        <v>0</v>
      </c>
      <c r="BF172" s="106">
        <f>IF(N172="znížená",J172,0)</f>
        <v>0</v>
      </c>
      <c r="BG172" s="106">
        <f>IF(N172="zákl. prenesená",J172,0)</f>
        <v>0</v>
      </c>
      <c r="BH172" s="106">
        <f>IF(N172="zníž. prenesená",J172,0)</f>
        <v>0</v>
      </c>
      <c r="BI172" s="106">
        <f>IF(N172="nulová",J172,0)</f>
        <v>0</v>
      </c>
      <c r="BJ172" s="13" t="s">
        <v>84</v>
      </c>
      <c r="BK172" s="222">
        <f>ROUND(I172*H172,3)</f>
        <v>0</v>
      </c>
      <c r="BL172" s="13" t="s">
        <v>207</v>
      </c>
      <c r="BM172" s="221" t="s">
        <v>266</v>
      </c>
    </row>
    <row r="173" spans="2:65" s="1" customFormat="1" ht="50" customHeight="1">
      <c r="B173" s="31"/>
      <c r="C173" s="32"/>
      <c r="D173" s="32"/>
      <c r="E173" s="199" t="s">
        <v>267</v>
      </c>
      <c r="F173" s="199" t="s">
        <v>268</v>
      </c>
      <c r="G173" s="32"/>
      <c r="H173" s="32"/>
      <c r="I173" s="120"/>
      <c r="J173" s="178">
        <f t="shared" ref="J173:J178" si="25">BK173</f>
        <v>0</v>
      </c>
      <c r="K173" s="32"/>
      <c r="L173" s="33"/>
      <c r="M173" s="232"/>
      <c r="N173" s="63"/>
      <c r="O173" s="63"/>
      <c r="P173" s="63"/>
      <c r="Q173" s="63"/>
      <c r="R173" s="63"/>
      <c r="S173" s="63"/>
      <c r="T173" s="64"/>
      <c r="AT173" s="13" t="s">
        <v>74</v>
      </c>
      <c r="AU173" s="13" t="s">
        <v>75</v>
      </c>
      <c r="AY173" s="13" t="s">
        <v>269</v>
      </c>
      <c r="BK173" s="222">
        <f>SUM(BK174:BK178)</f>
        <v>0</v>
      </c>
    </row>
    <row r="174" spans="2:65" s="1" customFormat="1" ht="16.45" customHeight="1">
      <c r="B174" s="31"/>
      <c r="C174" s="233" t="s">
        <v>1</v>
      </c>
      <c r="D174" s="233" t="s">
        <v>143</v>
      </c>
      <c r="E174" s="234" t="s">
        <v>1</v>
      </c>
      <c r="F174" s="235" t="s">
        <v>1</v>
      </c>
      <c r="G174" s="236" t="s">
        <v>1</v>
      </c>
      <c r="H174" s="237"/>
      <c r="I174" s="237"/>
      <c r="J174" s="238">
        <f t="shared" si="25"/>
        <v>0</v>
      </c>
      <c r="K174" s="239"/>
      <c r="L174" s="33"/>
      <c r="M174" s="240" t="s">
        <v>1</v>
      </c>
      <c r="N174" s="241" t="s">
        <v>41</v>
      </c>
      <c r="O174" s="63"/>
      <c r="P174" s="63"/>
      <c r="Q174" s="63"/>
      <c r="R174" s="63"/>
      <c r="S174" s="63"/>
      <c r="T174" s="64"/>
      <c r="AT174" s="13" t="s">
        <v>269</v>
      </c>
      <c r="AU174" s="13" t="s">
        <v>80</v>
      </c>
      <c r="AY174" s="13" t="s">
        <v>269</v>
      </c>
      <c r="BE174" s="106">
        <f>IF(N174="základná",J174,0)</f>
        <v>0</v>
      </c>
      <c r="BF174" s="106">
        <f>IF(N174="znížená",J174,0)</f>
        <v>0</v>
      </c>
      <c r="BG174" s="106">
        <f>IF(N174="zákl. prenesená",J174,0)</f>
        <v>0</v>
      </c>
      <c r="BH174" s="106">
        <f>IF(N174="zníž. prenesená",J174,0)</f>
        <v>0</v>
      </c>
      <c r="BI174" s="106">
        <f>IF(N174="nulová",J174,0)</f>
        <v>0</v>
      </c>
      <c r="BJ174" s="13" t="s">
        <v>84</v>
      </c>
      <c r="BK174" s="222">
        <f>I174*H174</f>
        <v>0</v>
      </c>
    </row>
    <row r="175" spans="2:65" s="1" customFormat="1" ht="16.45" customHeight="1">
      <c r="B175" s="31"/>
      <c r="C175" s="233" t="s">
        <v>1</v>
      </c>
      <c r="D175" s="233" t="s">
        <v>143</v>
      </c>
      <c r="E175" s="234" t="s">
        <v>1</v>
      </c>
      <c r="F175" s="235" t="s">
        <v>1</v>
      </c>
      <c r="G175" s="236" t="s">
        <v>1</v>
      </c>
      <c r="H175" s="237"/>
      <c r="I175" s="237"/>
      <c r="J175" s="238">
        <f t="shared" si="25"/>
        <v>0</v>
      </c>
      <c r="K175" s="239"/>
      <c r="L175" s="33"/>
      <c r="M175" s="240" t="s">
        <v>1</v>
      </c>
      <c r="N175" s="241" t="s">
        <v>41</v>
      </c>
      <c r="O175" s="63"/>
      <c r="P175" s="63"/>
      <c r="Q175" s="63"/>
      <c r="R175" s="63"/>
      <c r="S175" s="63"/>
      <c r="T175" s="64"/>
      <c r="AT175" s="13" t="s">
        <v>269</v>
      </c>
      <c r="AU175" s="13" t="s">
        <v>80</v>
      </c>
      <c r="AY175" s="13" t="s">
        <v>269</v>
      </c>
      <c r="BE175" s="106">
        <f>IF(N175="základná",J175,0)</f>
        <v>0</v>
      </c>
      <c r="BF175" s="106">
        <f>IF(N175="znížená",J175,0)</f>
        <v>0</v>
      </c>
      <c r="BG175" s="106">
        <f>IF(N175="zákl. prenesená",J175,0)</f>
        <v>0</v>
      </c>
      <c r="BH175" s="106">
        <f>IF(N175="zníž. prenesená",J175,0)</f>
        <v>0</v>
      </c>
      <c r="BI175" s="106">
        <f>IF(N175="nulová",J175,0)</f>
        <v>0</v>
      </c>
      <c r="BJ175" s="13" t="s">
        <v>84</v>
      </c>
      <c r="BK175" s="222">
        <f>I175*H175</f>
        <v>0</v>
      </c>
    </row>
    <row r="176" spans="2:65" s="1" customFormat="1" ht="16.45" customHeight="1">
      <c r="B176" s="31"/>
      <c r="C176" s="233" t="s">
        <v>1</v>
      </c>
      <c r="D176" s="233" t="s">
        <v>143</v>
      </c>
      <c r="E176" s="234" t="s">
        <v>1</v>
      </c>
      <c r="F176" s="235" t="s">
        <v>1</v>
      </c>
      <c r="G176" s="236" t="s">
        <v>1</v>
      </c>
      <c r="H176" s="237"/>
      <c r="I176" s="237"/>
      <c r="J176" s="238">
        <f t="shared" si="25"/>
        <v>0</v>
      </c>
      <c r="K176" s="239"/>
      <c r="L176" s="33"/>
      <c r="M176" s="240" t="s">
        <v>1</v>
      </c>
      <c r="N176" s="241" t="s">
        <v>41</v>
      </c>
      <c r="O176" s="63"/>
      <c r="P176" s="63"/>
      <c r="Q176" s="63"/>
      <c r="R176" s="63"/>
      <c r="S176" s="63"/>
      <c r="T176" s="64"/>
      <c r="AT176" s="13" t="s">
        <v>269</v>
      </c>
      <c r="AU176" s="13" t="s">
        <v>80</v>
      </c>
      <c r="AY176" s="13" t="s">
        <v>269</v>
      </c>
      <c r="BE176" s="106">
        <f>IF(N176="základná",J176,0)</f>
        <v>0</v>
      </c>
      <c r="BF176" s="106">
        <f>IF(N176="znížená",J176,0)</f>
        <v>0</v>
      </c>
      <c r="BG176" s="106">
        <f>IF(N176="zákl. prenesená",J176,0)</f>
        <v>0</v>
      </c>
      <c r="BH176" s="106">
        <f>IF(N176="zníž. prenesená",J176,0)</f>
        <v>0</v>
      </c>
      <c r="BI176" s="106">
        <f>IF(N176="nulová",J176,0)</f>
        <v>0</v>
      </c>
      <c r="BJ176" s="13" t="s">
        <v>84</v>
      </c>
      <c r="BK176" s="222">
        <f>I176*H176</f>
        <v>0</v>
      </c>
    </row>
    <row r="177" spans="2:63" s="1" customFormat="1" ht="16.45" customHeight="1">
      <c r="B177" s="31"/>
      <c r="C177" s="233" t="s">
        <v>1</v>
      </c>
      <c r="D177" s="233" t="s">
        <v>143</v>
      </c>
      <c r="E177" s="234" t="s">
        <v>1</v>
      </c>
      <c r="F177" s="235" t="s">
        <v>1</v>
      </c>
      <c r="G177" s="236" t="s">
        <v>1</v>
      </c>
      <c r="H177" s="237"/>
      <c r="I177" s="237"/>
      <c r="J177" s="238">
        <f t="shared" si="25"/>
        <v>0</v>
      </c>
      <c r="K177" s="239"/>
      <c r="L177" s="33"/>
      <c r="M177" s="240" t="s">
        <v>1</v>
      </c>
      <c r="N177" s="241" t="s">
        <v>41</v>
      </c>
      <c r="O177" s="63"/>
      <c r="P177" s="63"/>
      <c r="Q177" s="63"/>
      <c r="R177" s="63"/>
      <c r="S177" s="63"/>
      <c r="T177" s="64"/>
      <c r="AT177" s="13" t="s">
        <v>269</v>
      </c>
      <c r="AU177" s="13" t="s">
        <v>80</v>
      </c>
      <c r="AY177" s="13" t="s">
        <v>269</v>
      </c>
      <c r="BE177" s="106">
        <f>IF(N177="základná",J177,0)</f>
        <v>0</v>
      </c>
      <c r="BF177" s="106">
        <f>IF(N177="znížená",J177,0)</f>
        <v>0</v>
      </c>
      <c r="BG177" s="106">
        <f>IF(N177="zákl. prenesená",J177,0)</f>
        <v>0</v>
      </c>
      <c r="BH177" s="106">
        <f>IF(N177="zníž. prenesená",J177,0)</f>
        <v>0</v>
      </c>
      <c r="BI177" s="106">
        <f>IF(N177="nulová",J177,0)</f>
        <v>0</v>
      </c>
      <c r="BJ177" s="13" t="s">
        <v>84</v>
      </c>
      <c r="BK177" s="222">
        <f>I177*H177</f>
        <v>0</v>
      </c>
    </row>
    <row r="178" spans="2:63" s="1" customFormat="1" ht="16.45" customHeight="1">
      <c r="B178" s="31"/>
      <c r="C178" s="233" t="s">
        <v>1</v>
      </c>
      <c r="D178" s="233" t="s">
        <v>143</v>
      </c>
      <c r="E178" s="234" t="s">
        <v>1</v>
      </c>
      <c r="F178" s="235" t="s">
        <v>1</v>
      </c>
      <c r="G178" s="236" t="s">
        <v>1</v>
      </c>
      <c r="H178" s="237"/>
      <c r="I178" s="237"/>
      <c r="J178" s="238">
        <f t="shared" si="25"/>
        <v>0</v>
      </c>
      <c r="K178" s="239"/>
      <c r="L178" s="33"/>
      <c r="M178" s="240" t="s">
        <v>1</v>
      </c>
      <c r="N178" s="241" t="s">
        <v>41</v>
      </c>
      <c r="O178" s="242"/>
      <c r="P178" s="242"/>
      <c r="Q178" s="242"/>
      <c r="R178" s="242"/>
      <c r="S178" s="242"/>
      <c r="T178" s="243"/>
      <c r="AT178" s="13" t="s">
        <v>269</v>
      </c>
      <c r="AU178" s="13" t="s">
        <v>80</v>
      </c>
      <c r="AY178" s="13" t="s">
        <v>269</v>
      </c>
      <c r="BE178" s="106">
        <f>IF(N178="základná",J178,0)</f>
        <v>0</v>
      </c>
      <c r="BF178" s="106">
        <f>IF(N178="znížená",J178,0)</f>
        <v>0</v>
      </c>
      <c r="BG178" s="106">
        <f>IF(N178="zákl. prenesená",J178,0)</f>
        <v>0</v>
      </c>
      <c r="BH178" s="106">
        <f>IF(N178="zníž. prenesená",J178,0)</f>
        <v>0</v>
      </c>
      <c r="BI178" s="106">
        <f>IF(N178="nulová",J178,0)</f>
        <v>0</v>
      </c>
      <c r="BJ178" s="13" t="s">
        <v>84</v>
      </c>
      <c r="BK178" s="222">
        <f>I178*H178</f>
        <v>0</v>
      </c>
    </row>
    <row r="179" spans="2:63" s="1" customFormat="1" ht="6.95" customHeight="1">
      <c r="B179" s="46"/>
      <c r="C179" s="47"/>
      <c r="D179" s="47"/>
      <c r="E179" s="47"/>
      <c r="F179" s="47"/>
      <c r="G179" s="47"/>
      <c r="H179" s="47"/>
      <c r="I179" s="154"/>
      <c r="J179" s="47"/>
      <c r="K179" s="47"/>
      <c r="L179" s="33"/>
    </row>
  </sheetData>
  <sheetProtection algorithmName="SHA-512" hashValue="N0LYsd4TLaZPNbBtOhvjV4OHLikBDeR/sJ7sLCkFESPluvBRG4aHwtsSxt93iWv35bSz1YFuKlboIcT24vn4uA==" saltValue="vm6TZVwaFkCZJ3juwEejd1vJN6UG/ayjPK09254lbtlzSrLiah9OzsIaTUT98R4zJPInVG3cGrDow4ShoTeY2Q==" spinCount="100000" sheet="1" objects="1" scenarios="1" formatColumns="0" formatRows="0" autoFilter="0"/>
  <autoFilter ref="C135:K178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4:D179">
      <formula1>"K, M"</formula1>
    </dataValidation>
    <dataValidation type="list" allowBlank="1" showInputMessage="1" showErrorMessage="1" error="Povolené sú hodnoty základná, znížená, nulová." sqref="N174:N17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6"/>
  <sheetViews>
    <sheetView showGridLines="0" workbookViewId="0">
      <selection activeCell="E15" sqref="E15"/>
    </sheetView>
  </sheetViews>
  <sheetFormatPr defaultRowHeight="10.4"/>
  <cols>
    <col min="1" max="1" width="7.125" customWidth="1"/>
    <col min="2" max="2" width="1.5" customWidth="1"/>
    <col min="3" max="3" width="3.5" customWidth="1"/>
    <col min="4" max="4" width="3.625" customWidth="1"/>
    <col min="5" max="5" width="14.625" customWidth="1"/>
    <col min="6" max="6" width="43.5" customWidth="1"/>
    <col min="7" max="7" width="6" customWidth="1"/>
    <col min="8" max="8" width="9.875" customWidth="1"/>
    <col min="9" max="9" width="17.375" style="113" customWidth="1"/>
    <col min="10" max="10" width="17.375" customWidth="1"/>
    <col min="11" max="11" width="17.375" hidden="1" customWidth="1"/>
    <col min="12" max="12" width="8" customWidth="1"/>
    <col min="13" max="13" width="9.375" hidden="1" customWidth="1"/>
    <col min="14" max="14" width="9.125" hidden="1"/>
    <col min="15" max="20" width="12.12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75" customWidth="1"/>
    <col min="26" max="26" width="9.5" customWidth="1"/>
    <col min="27" max="27" width="12.875" customWidth="1"/>
    <col min="28" max="28" width="14" customWidth="1"/>
    <col min="29" max="29" width="9.5" customWidth="1"/>
    <col min="30" max="30" width="12.875" customWidth="1"/>
    <col min="31" max="31" width="14" customWidth="1"/>
    <col min="44" max="65" width="9.125" hidden="1"/>
  </cols>
  <sheetData>
    <row r="2" spans="2:46" ht="37.049999999999997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3" t="s">
        <v>86</v>
      </c>
    </row>
    <row r="3" spans="2:46" ht="6.95" customHeight="1">
      <c r="B3" s="114"/>
      <c r="C3" s="115"/>
      <c r="D3" s="115"/>
      <c r="E3" s="115"/>
      <c r="F3" s="115"/>
      <c r="G3" s="115"/>
      <c r="H3" s="115"/>
      <c r="I3" s="116"/>
      <c r="J3" s="115"/>
      <c r="K3" s="115"/>
      <c r="L3" s="16"/>
      <c r="AT3" s="13" t="s">
        <v>75</v>
      </c>
    </row>
    <row r="4" spans="2:46" ht="24.95" customHeight="1">
      <c r="B4" s="16"/>
      <c r="D4" s="117" t="s">
        <v>99</v>
      </c>
      <c r="L4" s="16"/>
      <c r="M4" s="118" t="s">
        <v>9</v>
      </c>
      <c r="AT4" s="13" t="s">
        <v>4</v>
      </c>
    </row>
    <row r="5" spans="2:46" ht="6.95" customHeight="1">
      <c r="B5" s="16"/>
      <c r="L5" s="16"/>
    </row>
    <row r="6" spans="2:46" ht="11.95" customHeight="1">
      <c r="B6" s="16"/>
      <c r="D6" s="119" t="s">
        <v>14</v>
      </c>
      <c r="L6" s="16"/>
    </row>
    <row r="7" spans="2:46" ht="14.4" customHeight="1">
      <c r="B7" s="16"/>
      <c r="E7" s="294" t="str">
        <f>'Rekapitulácia stavby'!K6</f>
        <v>Výstavba MFI s umelým povrchom a mantinelmi v obci Dolné Saliby</v>
      </c>
      <c r="F7" s="295"/>
      <c r="G7" s="295"/>
      <c r="H7" s="295"/>
      <c r="L7" s="16"/>
    </row>
    <row r="8" spans="2:46" s="1" customFormat="1" ht="11.95" customHeight="1">
      <c r="B8" s="33"/>
      <c r="D8" s="119" t="s">
        <v>100</v>
      </c>
      <c r="I8" s="120"/>
      <c r="L8" s="33"/>
    </row>
    <row r="9" spans="2:46" s="1" customFormat="1" ht="37.049999999999997" customHeight="1">
      <c r="B9" s="33"/>
      <c r="E9" s="296" t="s">
        <v>270</v>
      </c>
      <c r="F9" s="297"/>
      <c r="G9" s="297"/>
      <c r="H9" s="297"/>
      <c r="I9" s="120"/>
      <c r="L9" s="33"/>
    </row>
    <row r="10" spans="2:46" s="1" customFormat="1">
      <c r="B10" s="33"/>
      <c r="I10" s="120"/>
      <c r="L10" s="33"/>
    </row>
    <row r="11" spans="2:46" s="1" customFormat="1" ht="11.95" customHeight="1">
      <c r="B11" s="33"/>
      <c r="D11" s="119" t="s">
        <v>16</v>
      </c>
      <c r="F11" s="121" t="s">
        <v>1</v>
      </c>
      <c r="I11" s="122" t="s">
        <v>17</v>
      </c>
      <c r="J11" s="121" t="s">
        <v>1</v>
      </c>
      <c r="L11" s="33"/>
    </row>
    <row r="12" spans="2:46" s="1" customFormat="1" ht="11.95" customHeight="1">
      <c r="B12" s="33"/>
      <c r="D12" s="119" t="s">
        <v>18</v>
      </c>
      <c r="F12" s="121" t="s">
        <v>19</v>
      </c>
      <c r="I12" s="122" t="s">
        <v>20</v>
      </c>
      <c r="J12" s="123" t="str">
        <f>'Rekapitulácia stavby'!AN8</f>
        <v>Vyplň údaj</v>
      </c>
      <c r="L12" s="33"/>
    </row>
    <row r="13" spans="2:46" s="1" customFormat="1" ht="10.95" customHeight="1">
      <c r="B13" s="33"/>
      <c r="I13" s="120"/>
      <c r="L13" s="33"/>
    </row>
    <row r="14" spans="2:46" s="1" customFormat="1" ht="11.95" customHeight="1">
      <c r="B14" s="33"/>
      <c r="D14" s="119" t="s">
        <v>21</v>
      </c>
      <c r="I14" s="122" t="s">
        <v>22</v>
      </c>
      <c r="J14" s="121" t="str">
        <f>IF('Rekapitulácia stavby'!AN10="","",'Rekapitulácia stavby'!AN10)</f>
        <v/>
      </c>
      <c r="L14" s="33"/>
    </row>
    <row r="15" spans="2:46" s="1" customFormat="1" ht="18" customHeight="1">
      <c r="B15" s="33"/>
      <c r="E15" s="121" t="str">
        <f>IF('Rekapitulácia stavby'!E11="","",'Rekapitulácia stavby'!E11)</f>
        <v>Obec Dolné Saliby</v>
      </c>
      <c r="I15" s="122" t="s">
        <v>24</v>
      </c>
      <c r="J15" s="121" t="str">
        <f>IF('Rekapitulácia stavby'!AN11="","",'Rekapitulácia stavby'!AN11)</f>
        <v/>
      </c>
      <c r="L15" s="33"/>
    </row>
    <row r="16" spans="2:46" s="1" customFormat="1" ht="6.95" customHeight="1">
      <c r="B16" s="33"/>
      <c r="I16" s="120"/>
      <c r="L16" s="33"/>
    </row>
    <row r="17" spans="2:12" s="1" customFormat="1" ht="11.95" customHeight="1">
      <c r="B17" s="33"/>
      <c r="D17" s="119" t="s">
        <v>25</v>
      </c>
      <c r="I17" s="122" t="s">
        <v>22</v>
      </c>
      <c r="J17" s="26" t="str">
        <f>'Rekapitulácia stavby'!AN13</f>
        <v>Vyplň údaj</v>
      </c>
      <c r="L17" s="33"/>
    </row>
    <row r="18" spans="2:12" s="1" customFormat="1" ht="18" customHeight="1">
      <c r="B18" s="33"/>
      <c r="E18" s="298" t="str">
        <f>'Rekapitulácia stavby'!E14</f>
        <v>Vyplň údaj</v>
      </c>
      <c r="F18" s="299"/>
      <c r="G18" s="299"/>
      <c r="H18" s="299"/>
      <c r="I18" s="122" t="s">
        <v>24</v>
      </c>
      <c r="J18" s="26" t="str">
        <f>'Rekapitulácia stavby'!AN14</f>
        <v>Vyplň údaj</v>
      </c>
      <c r="L18" s="33"/>
    </row>
    <row r="19" spans="2:12" s="1" customFormat="1" ht="6.95" customHeight="1">
      <c r="B19" s="33"/>
      <c r="I19" s="120"/>
      <c r="L19" s="33"/>
    </row>
    <row r="20" spans="2:12" s="1" customFormat="1" ht="11.95" customHeight="1">
      <c r="B20" s="33"/>
      <c r="D20" s="119" t="s">
        <v>27</v>
      </c>
      <c r="I20" s="122" t="s">
        <v>22</v>
      </c>
      <c r="J20" s="121" t="str">
        <f>IF('Rekapitulácia stavby'!AN16="","",'Rekapitulácia stavby'!AN16)</f>
        <v/>
      </c>
      <c r="L20" s="33"/>
    </row>
    <row r="21" spans="2:12" s="1" customFormat="1" ht="18" customHeight="1">
      <c r="B21" s="33"/>
      <c r="E21" s="121" t="str">
        <f>IF('Rekapitulácia stavby'!E17="","",'Rekapitulácia stavby'!E17)</f>
        <v>VISIA s.r.o, Sládkovičova 2052/50, 927 01 Šala</v>
      </c>
      <c r="I21" s="122" t="s">
        <v>24</v>
      </c>
      <c r="J21" s="121" t="str">
        <f>IF('Rekapitulácia stavby'!AN17="","",'Rekapitulácia stavby'!AN17)</f>
        <v/>
      </c>
      <c r="L21" s="33"/>
    </row>
    <row r="22" spans="2:12" s="1" customFormat="1" ht="6.95" customHeight="1">
      <c r="B22" s="33"/>
      <c r="I22" s="120"/>
      <c r="L22" s="33"/>
    </row>
    <row r="23" spans="2:12" s="1" customFormat="1" ht="11.95" customHeight="1">
      <c r="B23" s="33"/>
      <c r="D23" s="119" t="s">
        <v>31</v>
      </c>
      <c r="I23" s="122" t="s">
        <v>22</v>
      </c>
      <c r="J23" s="121" t="str">
        <f>IF('Rekapitulácia stavby'!AN19="","",'Rekapitulácia stavby'!AN19)</f>
        <v/>
      </c>
      <c r="L23" s="33"/>
    </row>
    <row r="24" spans="2:12" s="1" customFormat="1" ht="18" customHeight="1">
      <c r="B24" s="33"/>
      <c r="E24" s="121" t="str">
        <f>IF('Rekapitulácia stavby'!E20="","",'Rekapitulácia stavby'!E20)</f>
        <v xml:space="preserve"> </v>
      </c>
      <c r="I24" s="122" t="s">
        <v>24</v>
      </c>
      <c r="J24" s="121" t="str">
        <f>IF('Rekapitulácia stavby'!AN20="","",'Rekapitulácia stavby'!AN20)</f>
        <v/>
      </c>
      <c r="L24" s="33"/>
    </row>
    <row r="25" spans="2:12" s="1" customFormat="1" ht="6.95" customHeight="1">
      <c r="B25" s="33"/>
      <c r="I25" s="120"/>
      <c r="L25" s="33"/>
    </row>
    <row r="26" spans="2:12" s="1" customFormat="1" ht="11.95" customHeight="1">
      <c r="B26" s="33"/>
      <c r="D26" s="119" t="s">
        <v>32</v>
      </c>
      <c r="I26" s="120"/>
      <c r="L26" s="33"/>
    </row>
    <row r="27" spans="2:12" s="7" customFormat="1" ht="14.4" customHeight="1">
      <c r="B27" s="124"/>
      <c r="E27" s="300" t="s">
        <v>1</v>
      </c>
      <c r="F27" s="300"/>
      <c r="G27" s="300"/>
      <c r="H27" s="300"/>
      <c r="I27" s="125"/>
      <c r="L27" s="124"/>
    </row>
    <row r="28" spans="2:12" s="1" customFormat="1" ht="6.95" customHeight="1">
      <c r="B28" s="33"/>
      <c r="I28" s="120"/>
      <c r="L28" s="33"/>
    </row>
    <row r="29" spans="2:12" s="1" customFormat="1" ht="6.95" customHeight="1">
      <c r="B29" s="33"/>
      <c r="D29" s="59"/>
      <c r="E29" s="59"/>
      <c r="F29" s="59"/>
      <c r="G29" s="59"/>
      <c r="H29" s="59"/>
      <c r="I29" s="126"/>
      <c r="J29" s="59"/>
      <c r="K29" s="59"/>
      <c r="L29" s="33"/>
    </row>
    <row r="30" spans="2:12" s="1" customFormat="1" ht="14.4" customHeight="1">
      <c r="B30" s="33"/>
      <c r="D30" s="121" t="s">
        <v>102</v>
      </c>
      <c r="I30" s="120"/>
      <c r="J30" s="127">
        <f>J96</f>
        <v>0</v>
      </c>
      <c r="L30" s="33"/>
    </row>
    <row r="31" spans="2:12" s="1" customFormat="1" ht="14.4" customHeight="1">
      <c r="B31" s="33"/>
      <c r="D31" s="128" t="s">
        <v>93</v>
      </c>
      <c r="I31" s="120"/>
      <c r="J31" s="127">
        <f>J104</f>
        <v>0</v>
      </c>
      <c r="L31" s="33"/>
    </row>
    <row r="32" spans="2:12" s="1" customFormat="1" ht="25.35" customHeight="1">
      <c r="B32" s="33"/>
      <c r="D32" s="129" t="s">
        <v>35</v>
      </c>
      <c r="I32" s="120"/>
      <c r="J32" s="130">
        <f>ROUND(J30 + J31, 2)</f>
        <v>0</v>
      </c>
      <c r="L32" s="33"/>
    </row>
    <row r="33" spans="2:12" s="1" customFormat="1" ht="6.95" customHeight="1">
      <c r="B33" s="33"/>
      <c r="D33" s="59"/>
      <c r="E33" s="59"/>
      <c r="F33" s="59"/>
      <c r="G33" s="59"/>
      <c r="H33" s="59"/>
      <c r="I33" s="126"/>
      <c r="J33" s="59"/>
      <c r="K33" s="59"/>
      <c r="L33" s="33"/>
    </row>
    <row r="34" spans="2:12" s="1" customFormat="1" ht="14.4" customHeight="1">
      <c r="B34" s="33"/>
      <c r="F34" s="131" t="s">
        <v>37</v>
      </c>
      <c r="I34" s="132" t="s">
        <v>36</v>
      </c>
      <c r="J34" s="131" t="s">
        <v>38</v>
      </c>
      <c r="L34" s="33"/>
    </row>
    <row r="35" spans="2:12" s="1" customFormat="1" ht="14.4" customHeight="1">
      <c r="B35" s="33"/>
      <c r="D35" s="133" t="s">
        <v>39</v>
      </c>
      <c r="E35" s="119" t="s">
        <v>40</v>
      </c>
      <c r="F35" s="134">
        <f>ROUND((ROUND((SUM(BE104:BE111) + SUM(BE131:BE159)),  2) + SUM(BE161:BE165)), 2)</f>
        <v>0</v>
      </c>
      <c r="I35" s="135">
        <v>0.2</v>
      </c>
      <c r="J35" s="134">
        <f>ROUND((ROUND(((SUM(BE104:BE111) + SUM(BE131:BE159))*I35),  2) + (SUM(BE161:BE165)*I35)), 2)</f>
        <v>0</v>
      </c>
      <c r="L35" s="33"/>
    </row>
    <row r="36" spans="2:12" s="1" customFormat="1" ht="14.4" customHeight="1">
      <c r="B36" s="33"/>
      <c r="E36" s="119" t="s">
        <v>41</v>
      </c>
      <c r="F36" s="134">
        <f>ROUND((ROUND((SUM(BF104:BF111) + SUM(BF131:BF159)),  2) + SUM(BF161:BF165)), 2)</f>
        <v>0</v>
      </c>
      <c r="I36" s="135">
        <v>0.2</v>
      </c>
      <c r="J36" s="134">
        <f>ROUND((ROUND(((SUM(BF104:BF111) + SUM(BF131:BF159))*I36),  2) + (SUM(BF161:BF165)*I36)), 2)</f>
        <v>0</v>
      </c>
      <c r="L36" s="33"/>
    </row>
    <row r="37" spans="2:12" s="1" customFormat="1" ht="14.4" hidden="1" customHeight="1">
      <c r="B37" s="33"/>
      <c r="E37" s="119" t="s">
        <v>42</v>
      </c>
      <c r="F37" s="134">
        <f>ROUND((ROUND((SUM(BG104:BG111) + SUM(BG131:BG159)),  2) + SUM(BG161:BG165)), 2)</f>
        <v>0</v>
      </c>
      <c r="I37" s="135">
        <v>0.2</v>
      </c>
      <c r="J37" s="134">
        <f>0</f>
        <v>0</v>
      </c>
      <c r="L37" s="33"/>
    </row>
    <row r="38" spans="2:12" s="1" customFormat="1" ht="14.4" hidden="1" customHeight="1">
      <c r="B38" s="33"/>
      <c r="E38" s="119" t="s">
        <v>43</v>
      </c>
      <c r="F38" s="134">
        <f>ROUND((ROUND((SUM(BH104:BH111) + SUM(BH131:BH159)),  2) + SUM(BH161:BH165)), 2)</f>
        <v>0</v>
      </c>
      <c r="I38" s="135">
        <v>0.2</v>
      </c>
      <c r="J38" s="134">
        <f>0</f>
        <v>0</v>
      </c>
      <c r="L38" s="33"/>
    </row>
    <row r="39" spans="2:12" s="1" customFormat="1" ht="14.4" hidden="1" customHeight="1">
      <c r="B39" s="33"/>
      <c r="E39" s="119" t="s">
        <v>44</v>
      </c>
      <c r="F39" s="134">
        <f>ROUND((ROUND((SUM(BI104:BI111) + SUM(BI131:BI159)),  2) + SUM(BI161:BI165)), 2)</f>
        <v>0</v>
      </c>
      <c r="I39" s="135">
        <v>0</v>
      </c>
      <c r="J39" s="134">
        <f>0</f>
        <v>0</v>
      </c>
      <c r="L39" s="33"/>
    </row>
    <row r="40" spans="2:12" s="1" customFormat="1" ht="6.95" customHeight="1">
      <c r="B40" s="33"/>
      <c r="I40" s="120"/>
      <c r="L40" s="33"/>
    </row>
    <row r="41" spans="2:12" s="1" customFormat="1" ht="25.35" customHeight="1">
      <c r="B41" s="33"/>
      <c r="C41" s="136"/>
      <c r="D41" s="137" t="s">
        <v>45</v>
      </c>
      <c r="E41" s="138"/>
      <c r="F41" s="138"/>
      <c r="G41" s="139" t="s">
        <v>46</v>
      </c>
      <c r="H41" s="140" t="s">
        <v>47</v>
      </c>
      <c r="I41" s="141"/>
      <c r="J41" s="142">
        <f>SUM(J32:J39)</f>
        <v>0</v>
      </c>
      <c r="K41" s="143"/>
      <c r="L41" s="33"/>
    </row>
    <row r="42" spans="2:12" s="1" customFormat="1" ht="14.4" customHeight="1">
      <c r="B42" s="33"/>
      <c r="I42" s="120"/>
      <c r="L42" s="33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33"/>
      <c r="D50" s="144" t="s">
        <v>48</v>
      </c>
      <c r="E50" s="145"/>
      <c r="F50" s="145"/>
      <c r="G50" s="144" t="s">
        <v>49</v>
      </c>
      <c r="H50" s="145"/>
      <c r="I50" s="146"/>
      <c r="J50" s="145"/>
      <c r="K50" s="145"/>
      <c r="L50" s="33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">
      <c r="B61" s="33"/>
      <c r="D61" s="147" t="s">
        <v>50</v>
      </c>
      <c r="E61" s="148"/>
      <c r="F61" s="149" t="s">
        <v>51</v>
      </c>
      <c r="G61" s="147" t="s">
        <v>50</v>
      </c>
      <c r="H61" s="148"/>
      <c r="I61" s="150"/>
      <c r="J61" s="151" t="s">
        <v>51</v>
      </c>
      <c r="K61" s="148"/>
      <c r="L61" s="33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">
      <c r="B65" s="33"/>
      <c r="D65" s="144" t="s">
        <v>52</v>
      </c>
      <c r="E65" s="145"/>
      <c r="F65" s="145"/>
      <c r="G65" s="144" t="s">
        <v>53</v>
      </c>
      <c r="H65" s="145"/>
      <c r="I65" s="146"/>
      <c r="J65" s="145"/>
      <c r="K65" s="145"/>
      <c r="L65" s="33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">
      <c r="B76" s="33"/>
      <c r="D76" s="147" t="s">
        <v>50</v>
      </c>
      <c r="E76" s="148"/>
      <c r="F76" s="149" t="s">
        <v>51</v>
      </c>
      <c r="G76" s="147" t="s">
        <v>50</v>
      </c>
      <c r="H76" s="148"/>
      <c r="I76" s="150"/>
      <c r="J76" s="151" t="s">
        <v>51</v>
      </c>
      <c r="K76" s="148"/>
      <c r="L76" s="33"/>
    </row>
    <row r="77" spans="2:12" s="1" customFormat="1" ht="14.4" customHeight="1">
      <c r="B77" s="152"/>
      <c r="C77" s="153"/>
      <c r="D77" s="153"/>
      <c r="E77" s="153"/>
      <c r="F77" s="153"/>
      <c r="G77" s="153"/>
      <c r="H77" s="153"/>
      <c r="I77" s="154"/>
      <c r="J77" s="153"/>
      <c r="K77" s="153"/>
      <c r="L77" s="33"/>
    </row>
    <row r="81" spans="2:47" s="1" customFormat="1" ht="6.95" customHeight="1">
      <c r="B81" s="155"/>
      <c r="C81" s="156"/>
      <c r="D81" s="156"/>
      <c r="E81" s="156"/>
      <c r="F81" s="156"/>
      <c r="G81" s="156"/>
      <c r="H81" s="156"/>
      <c r="I81" s="157"/>
      <c r="J81" s="156"/>
      <c r="K81" s="156"/>
      <c r="L81" s="33"/>
    </row>
    <row r="82" spans="2:47" s="1" customFormat="1" ht="24.95" customHeight="1">
      <c r="B82" s="31"/>
      <c r="C82" s="19" t="s">
        <v>103</v>
      </c>
      <c r="D82" s="32"/>
      <c r="E82" s="32"/>
      <c r="F82" s="32"/>
      <c r="G82" s="32"/>
      <c r="H82" s="32"/>
      <c r="I82" s="120"/>
      <c r="J82" s="32"/>
      <c r="K82" s="32"/>
      <c r="L82" s="33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120"/>
      <c r="J83" s="32"/>
      <c r="K83" s="32"/>
      <c r="L83" s="33"/>
    </row>
    <row r="84" spans="2:47" s="1" customFormat="1" ht="11.95" customHeight="1">
      <c r="B84" s="31"/>
      <c r="C84" s="25" t="s">
        <v>14</v>
      </c>
      <c r="D84" s="32"/>
      <c r="E84" s="32"/>
      <c r="F84" s="32"/>
      <c r="G84" s="32"/>
      <c r="H84" s="32"/>
      <c r="I84" s="120"/>
      <c r="J84" s="32"/>
      <c r="K84" s="32"/>
      <c r="L84" s="33"/>
    </row>
    <row r="85" spans="2:47" s="1" customFormat="1" ht="14.4" customHeight="1">
      <c r="B85" s="31"/>
      <c r="C85" s="32"/>
      <c r="D85" s="32"/>
      <c r="E85" s="291" t="str">
        <f>E7</f>
        <v>Výstavba MFI s umelým povrchom a mantinelmi v obci Dolné Saliby</v>
      </c>
      <c r="F85" s="292"/>
      <c r="G85" s="292"/>
      <c r="H85" s="292"/>
      <c r="I85" s="120"/>
      <c r="J85" s="32"/>
      <c r="K85" s="32"/>
      <c r="L85" s="33"/>
    </row>
    <row r="86" spans="2:47" s="1" customFormat="1" ht="11.95" customHeight="1">
      <c r="B86" s="31"/>
      <c r="C86" s="25" t="s">
        <v>100</v>
      </c>
      <c r="D86" s="32"/>
      <c r="E86" s="32"/>
      <c r="F86" s="32"/>
      <c r="G86" s="32"/>
      <c r="H86" s="32"/>
      <c r="I86" s="120"/>
      <c r="J86" s="32"/>
      <c r="K86" s="32"/>
      <c r="L86" s="33"/>
    </row>
    <row r="87" spans="2:47" s="1" customFormat="1" ht="14.4" customHeight="1">
      <c r="B87" s="31"/>
      <c r="C87" s="32"/>
      <c r="D87" s="32"/>
      <c r="E87" s="280" t="str">
        <f>E9</f>
        <v>2 - Prípojka NN</v>
      </c>
      <c r="F87" s="293"/>
      <c r="G87" s="293"/>
      <c r="H87" s="293"/>
      <c r="I87" s="120"/>
      <c r="J87" s="32"/>
      <c r="K87" s="32"/>
      <c r="L87" s="33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120"/>
      <c r="J88" s="32"/>
      <c r="K88" s="32"/>
      <c r="L88" s="33"/>
    </row>
    <row r="89" spans="2:47" s="1" customFormat="1" ht="11.95" customHeight="1"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122" t="s">
        <v>20</v>
      </c>
      <c r="J89" s="58" t="str">
        <f>IF(J12="","",J12)</f>
        <v>Vyplň údaj</v>
      </c>
      <c r="K89" s="32"/>
      <c r="L89" s="33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120"/>
      <c r="J90" s="32"/>
      <c r="K90" s="32"/>
      <c r="L90" s="33"/>
    </row>
    <row r="91" spans="2:47" s="1" customFormat="1" ht="55.15" customHeight="1">
      <c r="B91" s="31"/>
      <c r="C91" s="25" t="s">
        <v>21</v>
      </c>
      <c r="D91" s="32"/>
      <c r="E91" s="32"/>
      <c r="F91" s="23" t="str">
        <f>E15</f>
        <v>Obec Dolné Saliby</v>
      </c>
      <c r="G91" s="32"/>
      <c r="H91" s="32"/>
      <c r="I91" s="122" t="s">
        <v>27</v>
      </c>
      <c r="J91" s="28" t="str">
        <f>E21</f>
        <v>VISIA s.r.o, Sládkovičova 2052/50, 927 01 Šala</v>
      </c>
      <c r="K91" s="32"/>
      <c r="L91" s="33"/>
    </row>
    <row r="92" spans="2:47" s="1" customFormat="1" ht="15.55" customHeight="1"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122" t="s">
        <v>31</v>
      </c>
      <c r="J92" s="28" t="str">
        <f>E24</f>
        <v xml:space="preserve"> </v>
      </c>
      <c r="K92" s="32"/>
      <c r="L92" s="33"/>
    </row>
    <row r="93" spans="2:47" s="1" customFormat="1" ht="10.4" customHeight="1">
      <c r="B93" s="31"/>
      <c r="C93" s="32"/>
      <c r="D93" s="32"/>
      <c r="E93" s="32"/>
      <c r="F93" s="32"/>
      <c r="G93" s="32"/>
      <c r="H93" s="32"/>
      <c r="I93" s="120"/>
      <c r="J93" s="32"/>
      <c r="K93" s="32"/>
      <c r="L93" s="33"/>
    </row>
    <row r="94" spans="2:47" s="1" customFormat="1" ht="29.25" customHeight="1">
      <c r="B94" s="31"/>
      <c r="C94" s="158" t="s">
        <v>104</v>
      </c>
      <c r="D94" s="111"/>
      <c r="E94" s="111"/>
      <c r="F94" s="111"/>
      <c r="G94" s="111"/>
      <c r="H94" s="111"/>
      <c r="I94" s="159"/>
      <c r="J94" s="160" t="s">
        <v>105</v>
      </c>
      <c r="K94" s="111"/>
      <c r="L94" s="33"/>
    </row>
    <row r="95" spans="2:47" s="1" customFormat="1" ht="10.4" customHeight="1">
      <c r="B95" s="31"/>
      <c r="C95" s="32"/>
      <c r="D95" s="32"/>
      <c r="E95" s="32"/>
      <c r="F95" s="32"/>
      <c r="G95" s="32"/>
      <c r="H95" s="32"/>
      <c r="I95" s="120"/>
      <c r="J95" s="32"/>
      <c r="K95" s="32"/>
      <c r="L95" s="33"/>
    </row>
    <row r="96" spans="2:47" s="1" customFormat="1" ht="22.9" customHeight="1">
      <c r="B96" s="31"/>
      <c r="C96" s="161" t="s">
        <v>106</v>
      </c>
      <c r="D96" s="32"/>
      <c r="E96" s="32"/>
      <c r="F96" s="32"/>
      <c r="G96" s="32"/>
      <c r="H96" s="32"/>
      <c r="I96" s="120"/>
      <c r="J96" s="76">
        <f>J131</f>
        <v>0</v>
      </c>
      <c r="K96" s="32"/>
      <c r="L96" s="33"/>
      <c r="AU96" s="13" t="s">
        <v>107</v>
      </c>
    </row>
    <row r="97" spans="2:65" s="8" customFormat="1" ht="24.95" customHeight="1">
      <c r="B97" s="162"/>
      <c r="C97" s="163"/>
      <c r="D97" s="164" t="s">
        <v>271</v>
      </c>
      <c r="E97" s="165"/>
      <c r="F97" s="165"/>
      <c r="G97" s="165"/>
      <c r="H97" s="165"/>
      <c r="I97" s="166"/>
      <c r="J97" s="167">
        <f>J132</f>
        <v>0</v>
      </c>
      <c r="K97" s="163"/>
      <c r="L97" s="168"/>
    </row>
    <row r="98" spans="2:65" s="9" customFormat="1" ht="19.899999999999999" customHeight="1">
      <c r="B98" s="169"/>
      <c r="C98" s="170"/>
      <c r="D98" s="171" t="s">
        <v>272</v>
      </c>
      <c r="E98" s="172"/>
      <c r="F98" s="172"/>
      <c r="G98" s="172"/>
      <c r="H98" s="172"/>
      <c r="I98" s="173"/>
      <c r="J98" s="174">
        <f>J133</f>
        <v>0</v>
      </c>
      <c r="K98" s="170"/>
      <c r="L98" s="175"/>
    </row>
    <row r="99" spans="2:65" s="9" customFormat="1" ht="19.899999999999999" customHeight="1">
      <c r="B99" s="169"/>
      <c r="C99" s="170"/>
      <c r="D99" s="171" t="s">
        <v>273</v>
      </c>
      <c r="E99" s="172"/>
      <c r="F99" s="172"/>
      <c r="G99" s="172"/>
      <c r="H99" s="172"/>
      <c r="I99" s="173"/>
      <c r="J99" s="174">
        <f>J148</f>
        <v>0</v>
      </c>
      <c r="K99" s="170"/>
      <c r="L99" s="175"/>
    </row>
    <row r="100" spans="2:65" s="8" customFormat="1" ht="24.95" customHeight="1">
      <c r="B100" s="162"/>
      <c r="C100" s="163"/>
      <c r="D100" s="164" t="s">
        <v>274</v>
      </c>
      <c r="E100" s="165"/>
      <c r="F100" s="165"/>
      <c r="G100" s="165"/>
      <c r="H100" s="165"/>
      <c r="I100" s="166"/>
      <c r="J100" s="167">
        <f>J158</f>
        <v>0</v>
      </c>
      <c r="K100" s="163"/>
      <c r="L100" s="168"/>
    </row>
    <row r="101" spans="2:65" s="8" customFormat="1" ht="21.75" customHeight="1">
      <c r="B101" s="162"/>
      <c r="C101" s="163"/>
      <c r="D101" s="176" t="s">
        <v>117</v>
      </c>
      <c r="E101" s="163"/>
      <c r="F101" s="163"/>
      <c r="G101" s="163"/>
      <c r="H101" s="163"/>
      <c r="I101" s="177"/>
      <c r="J101" s="178">
        <f>J160</f>
        <v>0</v>
      </c>
      <c r="K101" s="163"/>
      <c r="L101" s="168"/>
    </row>
    <row r="102" spans="2:65" s="1" customFormat="1" ht="21.75" customHeight="1">
      <c r="B102" s="31"/>
      <c r="C102" s="32"/>
      <c r="D102" s="32"/>
      <c r="E102" s="32"/>
      <c r="F102" s="32"/>
      <c r="G102" s="32"/>
      <c r="H102" s="32"/>
      <c r="I102" s="120"/>
      <c r="J102" s="32"/>
      <c r="K102" s="32"/>
      <c r="L102" s="33"/>
    </row>
    <row r="103" spans="2:65" s="1" customFormat="1" ht="6.95" customHeight="1">
      <c r="B103" s="31"/>
      <c r="C103" s="32"/>
      <c r="D103" s="32"/>
      <c r="E103" s="32"/>
      <c r="F103" s="32"/>
      <c r="G103" s="32"/>
      <c r="H103" s="32"/>
      <c r="I103" s="120"/>
      <c r="J103" s="32"/>
      <c r="K103" s="32"/>
      <c r="L103" s="33"/>
    </row>
    <row r="104" spans="2:65" s="1" customFormat="1" ht="29.25" customHeight="1">
      <c r="B104" s="31"/>
      <c r="C104" s="161" t="s">
        <v>118</v>
      </c>
      <c r="D104" s="32"/>
      <c r="E104" s="32"/>
      <c r="F104" s="32"/>
      <c r="G104" s="32"/>
      <c r="H104" s="32"/>
      <c r="I104" s="120"/>
      <c r="J104" s="179">
        <f>ROUND(J105 + J106 + J107 + J108 + J109 + J110,2)</f>
        <v>0</v>
      </c>
      <c r="K104" s="32"/>
      <c r="L104" s="33"/>
      <c r="N104" s="180" t="s">
        <v>39</v>
      </c>
    </row>
    <row r="105" spans="2:65" s="1" customFormat="1" ht="18" customHeight="1">
      <c r="B105" s="31"/>
      <c r="C105" s="32"/>
      <c r="D105" s="260" t="s">
        <v>119</v>
      </c>
      <c r="E105" s="259"/>
      <c r="F105" s="259"/>
      <c r="G105" s="32"/>
      <c r="H105" s="32"/>
      <c r="I105" s="120"/>
      <c r="J105" s="102">
        <v>0</v>
      </c>
      <c r="K105" s="32"/>
      <c r="L105" s="181"/>
      <c r="M105" s="120"/>
      <c r="N105" s="182" t="s">
        <v>41</v>
      </c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83" t="s">
        <v>120</v>
      </c>
      <c r="AZ105" s="120"/>
      <c r="BA105" s="120"/>
      <c r="BB105" s="120"/>
      <c r="BC105" s="120"/>
      <c r="BD105" s="120"/>
      <c r="BE105" s="184">
        <f t="shared" ref="BE105:BE110" si="0">IF(N105="základná",J105,0)</f>
        <v>0</v>
      </c>
      <c r="BF105" s="184">
        <f t="shared" ref="BF105:BF110" si="1">IF(N105="znížená",J105,0)</f>
        <v>0</v>
      </c>
      <c r="BG105" s="184">
        <f t="shared" ref="BG105:BG110" si="2">IF(N105="zákl. prenesená",J105,0)</f>
        <v>0</v>
      </c>
      <c r="BH105" s="184">
        <f t="shared" ref="BH105:BH110" si="3">IF(N105="zníž. prenesená",J105,0)</f>
        <v>0</v>
      </c>
      <c r="BI105" s="184">
        <f t="shared" ref="BI105:BI110" si="4">IF(N105="nulová",J105,0)</f>
        <v>0</v>
      </c>
      <c r="BJ105" s="183" t="s">
        <v>84</v>
      </c>
      <c r="BK105" s="120"/>
      <c r="BL105" s="120"/>
      <c r="BM105" s="120"/>
    </row>
    <row r="106" spans="2:65" s="1" customFormat="1" ht="18" customHeight="1">
      <c r="B106" s="31"/>
      <c r="C106" s="32"/>
      <c r="D106" s="260" t="s">
        <v>121</v>
      </c>
      <c r="E106" s="259"/>
      <c r="F106" s="259"/>
      <c r="G106" s="32"/>
      <c r="H106" s="32"/>
      <c r="I106" s="120"/>
      <c r="J106" s="102">
        <v>0</v>
      </c>
      <c r="K106" s="32"/>
      <c r="L106" s="181"/>
      <c r="M106" s="120"/>
      <c r="N106" s="182" t="s">
        <v>41</v>
      </c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83" t="s">
        <v>120</v>
      </c>
      <c r="AZ106" s="120"/>
      <c r="BA106" s="120"/>
      <c r="BB106" s="120"/>
      <c r="BC106" s="120"/>
      <c r="BD106" s="120"/>
      <c r="BE106" s="184">
        <f t="shared" si="0"/>
        <v>0</v>
      </c>
      <c r="BF106" s="184">
        <f t="shared" si="1"/>
        <v>0</v>
      </c>
      <c r="BG106" s="184">
        <f t="shared" si="2"/>
        <v>0</v>
      </c>
      <c r="BH106" s="184">
        <f t="shared" si="3"/>
        <v>0</v>
      </c>
      <c r="BI106" s="184">
        <f t="shared" si="4"/>
        <v>0</v>
      </c>
      <c r="BJ106" s="183" t="s">
        <v>84</v>
      </c>
      <c r="BK106" s="120"/>
      <c r="BL106" s="120"/>
      <c r="BM106" s="120"/>
    </row>
    <row r="107" spans="2:65" s="1" customFormat="1" ht="18" customHeight="1">
      <c r="B107" s="31"/>
      <c r="C107" s="32"/>
      <c r="D107" s="260" t="s">
        <v>122</v>
      </c>
      <c r="E107" s="259"/>
      <c r="F107" s="259"/>
      <c r="G107" s="32"/>
      <c r="H107" s="32"/>
      <c r="I107" s="120"/>
      <c r="J107" s="102">
        <v>0</v>
      </c>
      <c r="K107" s="32"/>
      <c r="L107" s="181"/>
      <c r="M107" s="120"/>
      <c r="N107" s="182" t="s">
        <v>41</v>
      </c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83" t="s">
        <v>120</v>
      </c>
      <c r="AZ107" s="120"/>
      <c r="BA107" s="120"/>
      <c r="BB107" s="120"/>
      <c r="BC107" s="120"/>
      <c r="BD107" s="120"/>
      <c r="BE107" s="184">
        <f t="shared" si="0"/>
        <v>0</v>
      </c>
      <c r="BF107" s="184">
        <f t="shared" si="1"/>
        <v>0</v>
      </c>
      <c r="BG107" s="184">
        <f t="shared" si="2"/>
        <v>0</v>
      </c>
      <c r="BH107" s="184">
        <f t="shared" si="3"/>
        <v>0</v>
      </c>
      <c r="BI107" s="184">
        <f t="shared" si="4"/>
        <v>0</v>
      </c>
      <c r="BJ107" s="183" t="s">
        <v>84</v>
      </c>
      <c r="BK107" s="120"/>
      <c r="BL107" s="120"/>
      <c r="BM107" s="120"/>
    </row>
    <row r="108" spans="2:65" s="1" customFormat="1" ht="18" customHeight="1">
      <c r="B108" s="31"/>
      <c r="C108" s="32"/>
      <c r="D108" s="260" t="s">
        <v>123</v>
      </c>
      <c r="E108" s="259"/>
      <c r="F108" s="259"/>
      <c r="G108" s="32"/>
      <c r="H108" s="32"/>
      <c r="I108" s="120"/>
      <c r="J108" s="102">
        <v>0</v>
      </c>
      <c r="K108" s="32"/>
      <c r="L108" s="181"/>
      <c r="M108" s="120"/>
      <c r="N108" s="182" t="s">
        <v>41</v>
      </c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83" t="s">
        <v>120</v>
      </c>
      <c r="AZ108" s="120"/>
      <c r="BA108" s="120"/>
      <c r="BB108" s="120"/>
      <c r="BC108" s="120"/>
      <c r="BD108" s="120"/>
      <c r="BE108" s="184">
        <f t="shared" si="0"/>
        <v>0</v>
      </c>
      <c r="BF108" s="184">
        <f t="shared" si="1"/>
        <v>0</v>
      </c>
      <c r="BG108" s="184">
        <f t="shared" si="2"/>
        <v>0</v>
      </c>
      <c r="BH108" s="184">
        <f t="shared" si="3"/>
        <v>0</v>
      </c>
      <c r="BI108" s="184">
        <f t="shared" si="4"/>
        <v>0</v>
      </c>
      <c r="BJ108" s="183" t="s">
        <v>84</v>
      </c>
      <c r="BK108" s="120"/>
      <c r="BL108" s="120"/>
      <c r="BM108" s="120"/>
    </row>
    <row r="109" spans="2:65" s="1" customFormat="1" ht="18" customHeight="1">
      <c r="B109" s="31"/>
      <c r="C109" s="32"/>
      <c r="D109" s="260" t="s">
        <v>124</v>
      </c>
      <c r="E109" s="259"/>
      <c r="F109" s="259"/>
      <c r="G109" s="32"/>
      <c r="H109" s="32"/>
      <c r="I109" s="120"/>
      <c r="J109" s="102">
        <v>0</v>
      </c>
      <c r="K109" s="32"/>
      <c r="L109" s="181"/>
      <c r="M109" s="120"/>
      <c r="N109" s="182" t="s">
        <v>41</v>
      </c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83" t="s">
        <v>120</v>
      </c>
      <c r="AZ109" s="120"/>
      <c r="BA109" s="120"/>
      <c r="BB109" s="120"/>
      <c r="BC109" s="120"/>
      <c r="BD109" s="120"/>
      <c r="BE109" s="184">
        <f t="shared" si="0"/>
        <v>0</v>
      </c>
      <c r="BF109" s="184">
        <f t="shared" si="1"/>
        <v>0</v>
      </c>
      <c r="BG109" s="184">
        <f t="shared" si="2"/>
        <v>0</v>
      </c>
      <c r="BH109" s="184">
        <f t="shared" si="3"/>
        <v>0</v>
      </c>
      <c r="BI109" s="184">
        <f t="shared" si="4"/>
        <v>0</v>
      </c>
      <c r="BJ109" s="183" t="s">
        <v>84</v>
      </c>
      <c r="BK109" s="120"/>
      <c r="BL109" s="120"/>
      <c r="BM109" s="120"/>
    </row>
    <row r="110" spans="2:65" s="1" customFormat="1" ht="18" customHeight="1">
      <c r="B110" s="31"/>
      <c r="C110" s="32"/>
      <c r="D110" s="101" t="s">
        <v>125</v>
      </c>
      <c r="E110" s="32"/>
      <c r="F110" s="32"/>
      <c r="G110" s="32"/>
      <c r="H110" s="32"/>
      <c r="I110" s="120"/>
      <c r="J110" s="102">
        <f>ROUND(J30*T110,2)</f>
        <v>0</v>
      </c>
      <c r="K110" s="32"/>
      <c r="L110" s="181"/>
      <c r="M110" s="120"/>
      <c r="N110" s="182" t="s">
        <v>41</v>
      </c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83" t="s">
        <v>126</v>
      </c>
      <c r="AZ110" s="120"/>
      <c r="BA110" s="120"/>
      <c r="BB110" s="120"/>
      <c r="BC110" s="120"/>
      <c r="BD110" s="120"/>
      <c r="BE110" s="184">
        <f t="shared" si="0"/>
        <v>0</v>
      </c>
      <c r="BF110" s="184">
        <f t="shared" si="1"/>
        <v>0</v>
      </c>
      <c r="BG110" s="184">
        <f t="shared" si="2"/>
        <v>0</v>
      </c>
      <c r="BH110" s="184">
        <f t="shared" si="3"/>
        <v>0</v>
      </c>
      <c r="BI110" s="184">
        <f t="shared" si="4"/>
        <v>0</v>
      </c>
      <c r="BJ110" s="183" t="s">
        <v>84</v>
      </c>
      <c r="BK110" s="120"/>
      <c r="BL110" s="120"/>
      <c r="BM110" s="120"/>
    </row>
    <row r="111" spans="2:65" s="1" customFormat="1">
      <c r="B111" s="31"/>
      <c r="C111" s="32"/>
      <c r="D111" s="32"/>
      <c r="E111" s="32"/>
      <c r="F111" s="32"/>
      <c r="G111" s="32"/>
      <c r="H111" s="32"/>
      <c r="I111" s="120"/>
      <c r="J111" s="32"/>
      <c r="K111" s="32"/>
      <c r="L111" s="33"/>
    </row>
    <row r="112" spans="2:65" s="1" customFormat="1" ht="29.25" customHeight="1">
      <c r="B112" s="31"/>
      <c r="C112" s="110" t="s">
        <v>98</v>
      </c>
      <c r="D112" s="111"/>
      <c r="E112" s="111"/>
      <c r="F112" s="111"/>
      <c r="G112" s="111"/>
      <c r="H112" s="111"/>
      <c r="I112" s="159"/>
      <c r="J112" s="112">
        <f>ROUND(J96+J104,2)</f>
        <v>0</v>
      </c>
      <c r="K112" s="111"/>
      <c r="L112" s="33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154"/>
      <c r="J113" s="47"/>
      <c r="K113" s="47"/>
      <c r="L113" s="33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157"/>
      <c r="J117" s="49"/>
      <c r="K117" s="49"/>
      <c r="L117" s="33"/>
    </row>
    <row r="118" spans="2:12" s="1" customFormat="1" ht="24.95" customHeight="1">
      <c r="B118" s="31"/>
      <c r="C118" s="19" t="s">
        <v>127</v>
      </c>
      <c r="D118" s="32"/>
      <c r="E118" s="32"/>
      <c r="F118" s="32"/>
      <c r="G118" s="32"/>
      <c r="H118" s="32"/>
      <c r="I118" s="120"/>
      <c r="J118" s="32"/>
      <c r="K118" s="32"/>
      <c r="L118" s="33"/>
    </row>
    <row r="119" spans="2:12" s="1" customFormat="1" ht="6.95" customHeight="1">
      <c r="B119" s="31"/>
      <c r="C119" s="32"/>
      <c r="D119" s="32"/>
      <c r="E119" s="32"/>
      <c r="F119" s="32"/>
      <c r="G119" s="32"/>
      <c r="H119" s="32"/>
      <c r="I119" s="120"/>
      <c r="J119" s="32"/>
      <c r="K119" s="32"/>
      <c r="L119" s="33"/>
    </row>
    <row r="120" spans="2:12" s="1" customFormat="1" ht="11.95" customHeight="1">
      <c r="B120" s="31"/>
      <c r="C120" s="25" t="s">
        <v>14</v>
      </c>
      <c r="D120" s="32"/>
      <c r="E120" s="32"/>
      <c r="F120" s="32"/>
      <c r="G120" s="32"/>
      <c r="H120" s="32"/>
      <c r="I120" s="120"/>
      <c r="J120" s="32"/>
      <c r="K120" s="32"/>
      <c r="L120" s="33"/>
    </row>
    <row r="121" spans="2:12" s="1" customFormat="1" ht="14.4" customHeight="1">
      <c r="B121" s="31"/>
      <c r="C121" s="32"/>
      <c r="D121" s="32"/>
      <c r="E121" s="291" t="str">
        <f>E7</f>
        <v>Výstavba MFI s umelým povrchom a mantinelmi v obci Dolné Saliby</v>
      </c>
      <c r="F121" s="292"/>
      <c r="G121" s="292"/>
      <c r="H121" s="292"/>
      <c r="I121" s="120"/>
      <c r="J121" s="32"/>
      <c r="K121" s="32"/>
      <c r="L121" s="33"/>
    </row>
    <row r="122" spans="2:12" s="1" customFormat="1" ht="11.95" customHeight="1">
      <c r="B122" s="31"/>
      <c r="C122" s="25" t="s">
        <v>100</v>
      </c>
      <c r="D122" s="32"/>
      <c r="E122" s="32"/>
      <c r="F122" s="32"/>
      <c r="G122" s="32"/>
      <c r="H122" s="32"/>
      <c r="I122" s="120"/>
      <c r="J122" s="32"/>
      <c r="K122" s="32"/>
      <c r="L122" s="33"/>
    </row>
    <row r="123" spans="2:12" s="1" customFormat="1" ht="14.4" customHeight="1">
      <c r="B123" s="31"/>
      <c r="C123" s="32"/>
      <c r="D123" s="32"/>
      <c r="E123" s="280" t="str">
        <f>E9</f>
        <v>2 - Prípojka NN</v>
      </c>
      <c r="F123" s="293"/>
      <c r="G123" s="293"/>
      <c r="H123" s="293"/>
      <c r="I123" s="120"/>
      <c r="J123" s="32"/>
      <c r="K123" s="32"/>
      <c r="L123" s="33"/>
    </row>
    <row r="124" spans="2:12" s="1" customFormat="1" ht="6.95" customHeight="1">
      <c r="B124" s="31"/>
      <c r="C124" s="32"/>
      <c r="D124" s="32"/>
      <c r="E124" s="32"/>
      <c r="F124" s="32"/>
      <c r="G124" s="32"/>
      <c r="H124" s="32"/>
      <c r="I124" s="120"/>
      <c r="J124" s="32"/>
      <c r="K124" s="32"/>
      <c r="L124" s="33"/>
    </row>
    <row r="125" spans="2:12" s="1" customFormat="1" ht="11.95" customHeight="1">
      <c r="B125" s="31"/>
      <c r="C125" s="25" t="s">
        <v>18</v>
      </c>
      <c r="D125" s="32"/>
      <c r="E125" s="32"/>
      <c r="F125" s="23" t="str">
        <f>F12</f>
        <v xml:space="preserve"> </v>
      </c>
      <c r="G125" s="32"/>
      <c r="H125" s="32"/>
      <c r="I125" s="122" t="s">
        <v>20</v>
      </c>
      <c r="J125" s="58" t="str">
        <f>IF(J12="","",J12)</f>
        <v>Vyplň údaj</v>
      </c>
      <c r="K125" s="32"/>
      <c r="L125" s="33"/>
    </row>
    <row r="126" spans="2:12" s="1" customFormat="1" ht="6.95" customHeight="1">
      <c r="B126" s="31"/>
      <c r="C126" s="32"/>
      <c r="D126" s="32"/>
      <c r="E126" s="32"/>
      <c r="F126" s="32"/>
      <c r="G126" s="32"/>
      <c r="H126" s="32"/>
      <c r="I126" s="120"/>
      <c r="J126" s="32"/>
      <c r="K126" s="32"/>
      <c r="L126" s="33"/>
    </row>
    <row r="127" spans="2:12" s="1" customFormat="1" ht="55.15" customHeight="1">
      <c r="B127" s="31"/>
      <c r="C127" s="25" t="s">
        <v>21</v>
      </c>
      <c r="D127" s="32"/>
      <c r="E127" s="32"/>
      <c r="F127" s="23" t="str">
        <f>E15</f>
        <v>Obec Dolné Saliby</v>
      </c>
      <c r="G127" s="32"/>
      <c r="H127" s="32"/>
      <c r="I127" s="122" t="s">
        <v>27</v>
      </c>
      <c r="J127" s="28" t="str">
        <f>E21</f>
        <v>VISIA s.r.o, Sládkovičova 2052/50, 927 01 Šala</v>
      </c>
      <c r="K127" s="32"/>
      <c r="L127" s="33"/>
    </row>
    <row r="128" spans="2:12" s="1" customFormat="1" ht="15.55" customHeight="1">
      <c r="B128" s="31"/>
      <c r="C128" s="25" t="s">
        <v>25</v>
      </c>
      <c r="D128" s="32"/>
      <c r="E128" s="32"/>
      <c r="F128" s="23" t="str">
        <f>IF(E18="","",E18)</f>
        <v>Vyplň údaj</v>
      </c>
      <c r="G128" s="32"/>
      <c r="H128" s="32"/>
      <c r="I128" s="122" t="s">
        <v>31</v>
      </c>
      <c r="J128" s="28" t="str">
        <f>E24</f>
        <v xml:space="preserve"> </v>
      </c>
      <c r="K128" s="32"/>
      <c r="L128" s="33"/>
    </row>
    <row r="129" spans="2:65" s="1" customFormat="1" ht="10.4" customHeight="1">
      <c r="B129" s="31"/>
      <c r="C129" s="32"/>
      <c r="D129" s="32"/>
      <c r="E129" s="32"/>
      <c r="F129" s="32"/>
      <c r="G129" s="32"/>
      <c r="H129" s="32"/>
      <c r="I129" s="120"/>
      <c r="J129" s="32"/>
      <c r="K129" s="32"/>
      <c r="L129" s="33"/>
    </row>
    <row r="130" spans="2:65" s="10" customFormat="1" ht="29.25" customHeight="1">
      <c r="B130" s="185"/>
      <c r="C130" s="186" t="s">
        <v>128</v>
      </c>
      <c r="D130" s="187" t="s">
        <v>60</v>
      </c>
      <c r="E130" s="187" t="s">
        <v>56</v>
      </c>
      <c r="F130" s="187" t="s">
        <v>57</v>
      </c>
      <c r="G130" s="187" t="s">
        <v>129</v>
      </c>
      <c r="H130" s="187" t="s">
        <v>130</v>
      </c>
      <c r="I130" s="188" t="s">
        <v>131</v>
      </c>
      <c r="J130" s="189" t="s">
        <v>105</v>
      </c>
      <c r="K130" s="190" t="s">
        <v>132</v>
      </c>
      <c r="L130" s="191"/>
      <c r="M130" s="67" t="s">
        <v>1</v>
      </c>
      <c r="N130" s="68" t="s">
        <v>39</v>
      </c>
      <c r="O130" s="68" t="s">
        <v>133</v>
      </c>
      <c r="P130" s="68" t="s">
        <v>134</v>
      </c>
      <c r="Q130" s="68" t="s">
        <v>135</v>
      </c>
      <c r="R130" s="68" t="s">
        <v>136</v>
      </c>
      <c r="S130" s="68" t="s">
        <v>137</v>
      </c>
      <c r="T130" s="69" t="s">
        <v>138</v>
      </c>
    </row>
    <row r="131" spans="2:65" s="1" customFormat="1" ht="22.9" customHeight="1">
      <c r="B131" s="31"/>
      <c r="C131" s="74" t="s">
        <v>102</v>
      </c>
      <c r="D131" s="32"/>
      <c r="E131" s="32"/>
      <c r="F131" s="32"/>
      <c r="G131" s="32"/>
      <c r="H131" s="32"/>
      <c r="I131" s="120"/>
      <c r="J131" s="192">
        <f>BK131</f>
        <v>0</v>
      </c>
      <c r="K131" s="32"/>
      <c r="L131" s="33"/>
      <c r="M131" s="70"/>
      <c r="N131" s="71"/>
      <c r="O131" s="71"/>
      <c r="P131" s="193">
        <f>P132+P158+P160</f>
        <v>0</v>
      </c>
      <c r="Q131" s="71"/>
      <c r="R131" s="193">
        <f>R132+R158+R160</f>
        <v>0</v>
      </c>
      <c r="S131" s="71"/>
      <c r="T131" s="194">
        <f>T132+T158+T160</f>
        <v>0</v>
      </c>
      <c r="AT131" s="13" t="s">
        <v>74</v>
      </c>
      <c r="AU131" s="13" t="s">
        <v>107</v>
      </c>
      <c r="BK131" s="195">
        <f>BK132+BK158+BK160</f>
        <v>0</v>
      </c>
    </row>
    <row r="132" spans="2:65" s="11" customFormat="1" ht="25.95" customHeight="1">
      <c r="B132" s="196"/>
      <c r="C132" s="197"/>
      <c r="D132" s="198" t="s">
        <v>74</v>
      </c>
      <c r="E132" s="199" t="s">
        <v>174</v>
      </c>
      <c r="F132" s="199" t="s">
        <v>275</v>
      </c>
      <c r="G132" s="197"/>
      <c r="H132" s="197"/>
      <c r="I132" s="200"/>
      <c r="J132" s="178">
        <f>BK132</f>
        <v>0</v>
      </c>
      <c r="K132" s="197"/>
      <c r="L132" s="201"/>
      <c r="M132" s="202"/>
      <c r="N132" s="203"/>
      <c r="O132" s="203"/>
      <c r="P132" s="204">
        <f>P133+P148</f>
        <v>0</v>
      </c>
      <c r="Q132" s="203"/>
      <c r="R132" s="204">
        <f>R133+R148</f>
        <v>0</v>
      </c>
      <c r="S132" s="203"/>
      <c r="T132" s="205">
        <f>T133+T148</f>
        <v>0</v>
      </c>
      <c r="AR132" s="206" t="s">
        <v>87</v>
      </c>
      <c r="AT132" s="207" t="s">
        <v>74</v>
      </c>
      <c r="AU132" s="207" t="s">
        <v>75</v>
      </c>
      <c r="AY132" s="206" t="s">
        <v>141</v>
      </c>
      <c r="BK132" s="208">
        <f>BK133+BK148</f>
        <v>0</v>
      </c>
    </row>
    <row r="133" spans="2:65" s="11" customFormat="1" ht="22.9" customHeight="1">
      <c r="B133" s="196"/>
      <c r="C133" s="197"/>
      <c r="D133" s="198" t="s">
        <v>74</v>
      </c>
      <c r="E133" s="209" t="s">
        <v>276</v>
      </c>
      <c r="F133" s="209" t="s">
        <v>277</v>
      </c>
      <c r="G133" s="197"/>
      <c r="H133" s="197"/>
      <c r="I133" s="200"/>
      <c r="J133" s="210">
        <f>BK133</f>
        <v>0</v>
      </c>
      <c r="K133" s="197"/>
      <c r="L133" s="201"/>
      <c r="M133" s="202"/>
      <c r="N133" s="203"/>
      <c r="O133" s="203"/>
      <c r="P133" s="204">
        <f>SUM(P134:P147)</f>
        <v>0</v>
      </c>
      <c r="Q133" s="203"/>
      <c r="R133" s="204">
        <f>SUM(R134:R147)</f>
        <v>0</v>
      </c>
      <c r="S133" s="203"/>
      <c r="T133" s="205">
        <f>SUM(T134:T147)</f>
        <v>0</v>
      </c>
      <c r="AR133" s="206" t="s">
        <v>87</v>
      </c>
      <c r="AT133" s="207" t="s">
        <v>74</v>
      </c>
      <c r="AU133" s="207" t="s">
        <v>80</v>
      </c>
      <c r="AY133" s="206" t="s">
        <v>141</v>
      </c>
      <c r="BK133" s="208">
        <f>SUM(BK134:BK147)</f>
        <v>0</v>
      </c>
    </row>
    <row r="134" spans="2:65" s="1" customFormat="1" ht="21.6" customHeight="1">
      <c r="B134" s="31"/>
      <c r="C134" s="211" t="s">
        <v>80</v>
      </c>
      <c r="D134" s="211" t="s">
        <v>143</v>
      </c>
      <c r="E134" s="212" t="s">
        <v>278</v>
      </c>
      <c r="F134" s="213" t="s">
        <v>279</v>
      </c>
      <c r="G134" s="214" t="s">
        <v>224</v>
      </c>
      <c r="H134" s="215">
        <v>8</v>
      </c>
      <c r="I134" s="216"/>
      <c r="J134" s="215">
        <f t="shared" ref="J134:J147" si="5">ROUND(I134*H134,3)</f>
        <v>0</v>
      </c>
      <c r="K134" s="213" t="s">
        <v>1</v>
      </c>
      <c r="L134" s="33"/>
      <c r="M134" s="217" t="s">
        <v>1</v>
      </c>
      <c r="N134" s="218" t="s">
        <v>41</v>
      </c>
      <c r="O134" s="63"/>
      <c r="P134" s="219">
        <f t="shared" ref="P134:P147" si="6">O134*H134</f>
        <v>0</v>
      </c>
      <c r="Q134" s="219">
        <v>0</v>
      </c>
      <c r="R134" s="219">
        <f t="shared" ref="R134:R147" si="7">Q134*H134</f>
        <v>0</v>
      </c>
      <c r="S134" s="219">
        <v>0</v>
      </c>
      <c r="T134" s="220">
        <f t="shared" ref="T134:T147" si="8">S134*H134</f>
        <v>0</v>
      </c>
      <c r="AR134" s="221" t="s">
        <v>280</v>
      </c>
      <c r="AT134" s="221" t="s">
        <v>143</v>
      </c>
      <c r="AU134" s="221" t="s">
        <v>84</v>
      </c>
      <c r="AY134" s="13" t="s">
        <v>141</v>
      </c>
      <c r="BE134" s="106">
        <f t="shared" ref="BE134:BE147" si="9">IF(N134="základná",J134,0)</f>
        <v>0</v>
      </c>
      <c r="BF134" s="106">
        <f t="shared" ref="BF134:BF147" si="10">IF(N134="znížená",J134,0)</f>
        <v>0</v>
      </c>
      <c r="BG134" s="106">
        <f t="shared" ref="BG134:BG147" si="11">IF(N134="zákl. prenesená",J134,0)</f>
        <v>0</v>
      </c>
      <c r="BH134" s="106">
        <f t="shared" ref="BH134:BH147" si="12">IF(N134="zníž. prenesená",J134,0)</f>
        <v>0</v>
      </c>
      <c r="BI134" s="106">
        <f t="shared" ref="BI134:BI147" si="13">IF(N134="nulová",J134,0)</f>
        <v>0</v>
      </c>
      <c r="BJ134" s="13" t="s">
        <v>84</v>
      </c>
      <c r="BK134" s="222">
        <f t="shared" ref="BK134:BK147" si="14">ROUND(I134*H134,3)</f>
        <v>0</v>
      </c>
      <c r="BL134" s="13" t="s">
        <v>280</v>
      </c>
      <c r="BM134" s="221" t="s">
        <v>84</v>
      </c>
    </row>
    <row r="135" spans="2:65" s="1" customFormat="1" ht="21.6" customHeight="1">
      <c r="B135" s="31"/>
      <c r="C135" s="211" t="s">
        <v>84</v>
      </c>
      <c r="D135" s="211" t="s">
        <v>143</v>
      </c>
      <c r="E135" s="212" t="s">
        <v>281</v>
      </c>
      <c r="F135" s="213" t="s">
        <v>282</v>
      </c>
      <c r="G135" s="214" t="s">
        <v>224</v>
      </c>
      <c r="H135" s="215">
        <v>2</v>
      </c>
      <c r="I135" s="216"/>
      <c r="J135" s="215">
        <f t="shared" si="5"/>
        <v>0</v>
      </c>
      <c r="K135" s="213" t="s">
        <v>1</v>
      </c>
      <c r="L135" s="33"/>
      <c r="M135" s="217" t="s">
        <v>1</v>
      </c>
      <c r="N135" s="218" t="s">
        <v>41</v>
      </c>
      <c r="O135" s="63"/>
      <c r="P135" s="219">
        <f t="shared" si="6"/>
        <v>0</v>
      </c>
      <c r="Q135" s="219">
        <v>0</v>
      </c>
      <c r="R135" s="219">
        <f t="shared" si="7"/>
        <v>0</v>
      </c>
      <c r="S135" s="219">
        <v>0</v>
      </c>
      <c r="T135" s="220">
        <f t="shared" si="8"/>
        <v>0</v>
      </c>
      <c r="AR135" s="221" t="s">
        <v>280</v>
      </c>
      <c r="AT135" s="221" t="s">
        <v>143</v>
      </c>
      <c r="AU135" s="221" t="s">
        <v>84</v>
      </c>
      <c r="AY135" s="13" t="s">
        <v>141</v>
      </c>
      <c r="BE135" s="106">
        <f t="shared" si="9"/>
        <v>0</v>
      </c>
      <c r="BF135" s="106">
        <f t="shared" si="10"/>
        <v>0</v>
      </c>
      <c r="BG135" s="106">
        <f t="shared" si="11"/>
        <v>0</v>
      </c>
      <c r="BH135" s="106">
        <f t="shared" si="12"/>
        <v>0</v>
      </c>
      <c r="BI135" s="106">
        <f t="shared" si="13"/>
        <v>0</v>
      </c>
      <c r="BJ135" s="13" t="s">
        <v>84</v>
      </c>
      <c r="BK135" s="222">
        <f t="shared" si="14"/>
        <v>0</v>
      </c>
      <c r="BL135" s="13" t="s">
        <v>280</v>
      </c>
      <c r="BM135" s="221" t="s">
        <v>148</v>
      </c>
    </row>
    <row r="136" spans="2:65" s="1" customFormat="1" ht="21.6" customHeight="1">
      <c r="B136" s="31"/>
      <c r="C136" s="223" t="s">
        <v>87</v>
      </c>
      <c r="D136" s="223" t="s">
        <v>174</v>
      </c>
      <c r="E136" s="224" t="s">
        <v>283</v>
      </c>
      <c r="F136" s="225" t="s">
        <v>284</v>
      </c>
      <c r="G136" s="226" t="s">
        <v>224</v>
      </c>
      <c r="H136" s="227">
        <v>2</v>
      </c>
      <c r="I136" s="228"/>
      <c r="J136" s="227">
        <f t="shared" si="5"/>
        <v>0</v>
      </c>
      <c r="K136" s="225" t="s">
        <v>1</v>
      </c>
      <c r="L136" s="229"/>
      <c r="M136" s="230" t="s">
        <v>1</v>
      </c>
      <c r="N136" s="231" t="s">
        <v>41</v>
      </c>
      <c r="O136" s="63"/>
      <c r="P136" s="219">
        <f t="shared" si="6"/>
        <v>0</v>
      </c>
      <c r="Q136" s="219">
        <v>0</v>
      </c>
      <c r="R136" s="219">
        <f t="shared" si="7"/>
        <v>0</v>
      </c>
      <c r="S136" s="219">
        <v>0</v>
      </c>
      <c r="T136" s="220">
        <f t="shared" si="8"/>
        <v>0</v>
      </c>
      <c r="AR136" s="221" t="s">
        <v>285</v>
      </c>
      <c r="AT136" s="221" t="s">
        <v>174</v>
      </c>
      <c r="AU136" s="221" t="s">
        <v>84</v>
      </c>
      <c r="AY136" s="13" t="s">
        <v>141</v>
      </c>
      <c r="BE136" s="106">
        <f t="shared" si="9"/>
        <v>0</v>
      </c>
      <c r="BF136" s="106">
        <f t="shared" si="10"/>
        <v>0</v>
      </c>
      <c r="BG136" s="106">
        <f t="shared" si="11"/>
        <v>0</v>
      </c>
      <c r="BH136" s="106">
        <f t="shared" si="12"/>
        <v>0</v>
      </c>
      <c r="BI136" s="106">
        <f t="shared" si="13"/>
        <v>0</v>
      </c>
      <c r="BJ136" s="13" t="s">
        <v>84</v>
      </c>
      <c r="BK136" s="222">
        <f t="shared" si="14"/>
        <v>0</v>
      </c>
      <c r="BL136" s="13" t="s">
        <v>280</v>
      </c>
      <c r="BM136" s="221" t="s">
        <v>163</v>
      </c>
    </row>
    <row r="137" spans="2:65" s="1" customFormat="1" ht="14.4" customHeight="1">
      <c r="B137" s="31"/>
      <c r="C137" s="211" t="s">
        <v>148</v>
      </c>
      <c r="D137" s="211" t="s">
        <v>143</v>
      </c>
      <c r="E137" s="212" t="s">
        <v>286</v>
      </c>
      <c r="F137" s="213" t="s">
        <v>287</v>
      </c>
      <c r="G137" s="214" t="s">
        <v>241</v>
      </c>
      <c r="H137" s="215">
        <v>45</v>
      </c>
      <c r="I137" s="216"/>
      <c r="J137" s="215">
        <f t="shared" si="5"/>
        <v>0</v>
      </c>
      <c r="K137" s="213" t="s">
        <v>1</v>
      </c>
      <c r="L137" s="33"/>
      <c r="M137" s="217" t="s">
        <v>1</v>
      </c>
      <c r="N137" s="218" t="s">
        <v>41</v>
      </c>
      <c r="O137" s="63"/>
      <c r="P137" s="219">
        <f t="shared" si="6"/>
        <v>0</v>
      </c>
      <c r="Q137" s="219">
        <v>0</v>
      </c>
      <c r="R137" s="219">
        <f t="shared" si="7"/>
        <v>0</v>
      </c>
      <c r="S137" s="219">
        <v>0</v>
      </c>
      <c r="T137" s="220">
        <f t="shared" si="8"/>
        <v>0</v>
      </c>
      <c r="AR137" s="221" t="s">
        <v>280</v>
      </c>
      <c r="AT137" s="221" t="s">
        <v>143</v>
      </c>
      <c r="AU137" s="221" t="s">
        <v>84</v>
      </c>
      <c r="AY137" s="13" t="s">
        <v>141</v>
      </c>
      <c r="BE137" s="106">
        <f t="shared" si="9"/>
        <v>0</v>
      </c>
      <c r="BF137" s="106">
        <f t="shared" si="10"/>
        <v>0</v>
      </c>
      <c r="BG137" s="106">
        <f t="shared" si="11"/>
        <v>0</v>
      </c>
      <c r="BH137" s="106">
        <f t="shared" si="12"/>
        <v>0</v>
      </c>
      <c r="BI137" s="106">
        <f t="shared" si="13"/>
        <v>0</v>
      </c>
      <c r="BJ137" s="13" t="s">
        <v>84</v>
      </c>
      <c r="BK137" s="222">
        <f t="shared" si="14"/>
        <v>0</v>
      </c>
      <c r="BL137" s="13" t="s">
        <v>280</v>
      </c>
      <c r="BM137" s="221" t="s">
        <v>173</v>
      </c>
    </row>
    <row r="138" spans="2:65" s="1" customFormat="1" ht="21.6" customHeight="1">
      <c r="B138" s="31"/>
      <c r="C138" s="223" t="s">
        <v>159</v>
      </c>
      <c r="D138" s="223" t="s">
        <v>174</v>
      </c>
      <c r="E138" s="224" t="s">
        <v>288</v>
      </c>
      <c r="F138" s="225" t="s">
        <v>289</v>
      </c>
      <c r="G138" s="226" t="s">
        <v>241</v>
      </c>
      <c r="H138" s="227">
        <v>45</v>
      </c>
      <c r="I138" s="228"/>
      <c r="J138" s="227">
        <f t="shared" si="5"/>
        <v>0</v>
      </c>
      <c r="K138" s="225" t="s">
        <v>1</v>
      </c>
      <c r="L138" s="229"/>
      <c r="M138" s="230" t="s">
        <v>1</v>
      </c>
      <c r="N138" s="231" t="s">
        <v>41</v>
      </c>
      <c r="O138" s="63"/>
      <c r="P138" s="219">
        <f t="shared" si="6"/>
        <v>0</v>
      </c>
      <c r="Q138" s="219">
        <v>0</v>
      </c>
      <c r="R138" s="219">
        <f t="shared" si="7"/>
        <v>0</v>
      </c>
      <c r="S138" s="219">
        <v>0</v>
      </c>
      <c r="T138" s="220">
        <f t="shared" si="8"/>
        <v>0</v>
      </c>
      <c r="AR138" s="221" t="s">
        <v>285</v>
      </c>
      <c r="AT138" s="221" t="s">
        <v>174</v>
      </c>
      <c r="AU138" s="221" t="s">
        <v>84</v>
      </c>
      <c r="AY138" s="13" t="s">
        <v>141</v>
      </c>
      <c r="BE138" s="106">
        <f t="shared" si="9"/>
        <v>0</v>
      </c>
      <c r="BF138" s="106">
        <f t="shared" si="10"/>
        <v>0</v>
      </c>
      <c r="BG138" s="106">
        <f t="shared" si="11"/>
        <v>0</v>
      </c>
      <c r="BH138" s="106">
        <f t="shared" si="12"/>
        <v>0</v>
      </c>
      <c r="BI138" s="106">
        <f t="shared" si="13"/>
        <v>0</v>
      </c>
      <c r="BJ138" s="13" t="s">
        <v>84</v>
      </c>
      <c r="BK138" s="222">
        <f t="shared" si="14"/>
        <v>0</v>
      </c>
      <c r="BL138" s="13" t="s">
        <v>280</v>
      </c>
      <c r="BM138" s="221" t="s">
        <v>182</v>
      </c>
    </row>
    <row r="139" spans="2:65" s="1" customFormat="1" ht="14.4" customHeight="1">
      <c r="B139" s="31"/>
      <c r="C139" s="211" t="s">
        <v>163</v>
      </c>
      <c r="D139" s="211" t="s">
        <v>143</v>
      </c>
      <c r="E139" s="212" t="s">
        <v>290</v>
      </c>
      <c r="F139" s="213" t="s">
        <v>291</v>
      </c>
      <c r="G139" s="214" t="s">
        <v>292</v>
      </c>
      <c r="H139" s="215">
        <v>1</v>
      </c>
      <c r="I139" s="216"/>
      <c r="J139" s="215">
        <f t="shared" si="5"/>
        <v>0</v>
      </c>
      <c r="K139" s="213" t="s">
        <v>1</v>
      </c>
      <c r="L139" s="33"/>
      <c r="M139" s="217" t="s">
        <v>1</v>
      </c>
      <c r="N139" s="218" t="s">
        <v>41</v>
      </c>
      <c r="O139" s="63"/>
      <c r="P139" s="219">
        <f t="shared" si="6"/>
        <v>0</v>
      </c>
      <c r="Q139" s="219">
        <v>0</v>
      </c>
      <c r="R139" s="219">
        <f t="shared" si="7"/>
        <v>0</v>
      </c>
      <c r="S139" s="219">
        <v>0</v>
      </c>
      <c r="T139" s="220">
        <f t="shared" si="8"/>
        <v>0</v>
      </c>
      <c r="AR139" s="221" t="s">
        <v>280</v>
      </c>
      <c r="AT139" s="221" t="s">
        <v>143</v>
      </c>
      <c r="AU139" s="221" t="s">
        <v>84</v>
      </c>
      <c r="AY139" s="13" t="s">
        <v>141</v>
      </c>
      <c r="BE139" s="106">
        <f t="shared" si="9"/>
        <v>0</v>
      </c>
      <c r="BF139" s="106">
        <f t="shared" si="10"/>
        <v>0</v>
      </c>
      <c r="BG139" s="106">
        <f t="shared" si="11"/>
        <v>0</v>
      </c>
      <c r="BH139" s="106">
        <f t="shared" si="12"/>
        <v>0</v>
      </c>
      <c r="BI139" s="106">
        <f t="shared" si="13"/>
        <v>0</v>
      </c>
      <c r="BJ139" s="13" t="s">
        <v>84</v>
      </c>
      <c r="BK139" s="222">
        <f t="shared" si="14"/>
        <v>0</v>
      </c>
      <c r="BL139" s="13" t="s">
        <v>280</v>
      </c>
      <c r="BM139" s="221" t="s">
        <v>191</v>
      </c>
    </row>
    <row r="140" spans="2:65" s="1" customFormat="1" ht="21.6" customHeight="1">
      <c r="B140" s="31"/>
      <c r="C140" s="211" t="s">
        <v>169</v>
      </c>
      <c r="D140" s="211" t="s">
        <v>143</v>
      </c>
      <c r="E140" s="212" t="s">
        <v>293</v>
      </c>
      <c r="F140" s="213" t="s">
        <v>294</v>
      </c>
      <c r="G140" s="214" t="s">
        <v>241</v>
      </c>
      <c r="H140" s="215">
        <v>45</v>
      </c>
      <c r="I140" s="216"/>
      <c r="J140" s="215">
        <f t="shared" si="5"/>
        <v>0</v>
      </c>
      <c r="K140" s="213" t="s">
        <v>1</v>
      </c>
      <c r="L140" s="33"/>
      <c r="M140" s="217" t="s">
        <v>1</v>
      </c>
      <c r="N140" s="218" t="s">
        <v>41</v>
      </c>
      <c r="O140" s="63"/>
      <c r="P140" s="219">
        <f t="shared" si="6"/>
        <v>0</v>
      </c>
      <c r="Q140" s="219">
        <v>0</v>
      </c>
      <c r="R140" s="219">
        <f t="shared" si="7"/>
        <v>0</v>
      </c>
      <c r="S140" s="219">
        <v>0</v>
      </c>
      <c r="T140" s="220">
        <f t="shared" si="8"/>
        <v>0</v>
      </c>
      <c r="AR140" s="221" t="s">
        <v>280</v>
      </c>
      <c r="AT140" s="221" t="s">
        <v>143</v>
      </c>
      <c r="AU140" s="221" t="s">
        <v>84</v>
      </c>
      <c r="AY140" s="13" t="s">
        <v>141</v>
      </c>
      <c r="BE140" s="106">
        <f t="shared" si="9"/>
        <v>0</v>
      </c>
      <c r="BF140" s="106">
        <f t="shared" si="10"/>
        <v>0</v>
      </c>
      <c r="BG140" s="106">
        <f t="shared" si="11"/>
        <v>0</v>
      </c>
      <c r="BH140" s="106">
        <f t="shared" si="12"/>
        <v>0</v>
      </c>
      <c r="BI140" s="106">
        <f t="shared" si="13"/>
        <v>0</v>
      </c>
      <c r="BJ140" s="13" t="s">
        <v>84</v>
      </c>
      <c r="BK140" s="222">
        <f t="shared" si="14"/>
        <v>0</v>
      </c>
      <c r="BL140" s="13" t="s">
        <v>280</v>
      </c>
      <c r="BM140" s="221" t="s">
        <v>199</v>
      </c>
    </row>
    <row r="141" spans="2:65" s="1" customFormat="1" ht="21.6" customHeight="1">
      <c r="B141" s="31"/>
      <c r="C141" s="223" t="s">
        <v>173</v>
      </c>
      <c r="D141" s="223" t="s">
        <v>174</v>
      </c>
      <c r="E141" s="224" t="s">
        <v>295</v>
      </c>
      <c r="F141" s="225" t="s">
        <v>296</v>
      </c>
      <c r="G141" s="226" t="s">
        <v>241</v>
      </c>
      <c r="H141" s="227">
        <v>45</v>
      </c>
      <c r="I141" s="228"/>
      <c r="J141" s="227">
        <f t="shared" si="5"/>
        <v>0</v>
      </c>
      <c r="K141" s="225" t="s">
        <v>1</v>
      </c>
      <c r="L141" s="229"/>
      <c r="M141" s="230" t="s">
        <v>1</v>
      </c>
      <c r="N141" s="231" t="s">
        <v>41</v>
      </c>
      <c r="O141" s="63"/>
      <c r="P141" s="219">
        <f t="shared" si="6"/>
        <v>0</v>
      </c>
      <c r="Q141" s="219">
        <v>0</v>
      </c>
      <c r="R141" s="219">
        <f t="shared" si="7"/>
        <v>0</v>
      </c>
      <c r="S141" s="219">
        <v>0</v>
      </c>
      <c r="T141" s="220">
        <f t="shared" si="8"/>
        <v>0</v>
      </c>
      <c r="AR141" s="221" t="s">
        <v>285</v>
      </c>
      <c r="AT141" s="221" t="s">
        <v>174</v>
      </c>
      <c r="AU141" s="221" t="s">
        <v>84</v>
      </c>
      <c r="AY141" s="13" t="s">
        <v>141</v>
      </c>
      <c r="BE141" s="106">
        <f t="shared" si="9"/>
        <v>0</v>
      </c>
      <c r="BF141" s="106">
        <f t="shared" si="10"/>
        <v>0</v>
      </c>
      <c r="BG141" s="106">
        <f t="shared" si="11"/>
        <v>0</v>
      </c>
      <c r="BH141" s="106">
        <f t="shared" si="12"/>
        <v>0</v>
      </c>
      <c r="BI141" s="106">
        <f t="shared" si="13"/>
        <v>0</v>
      </c>
      <c r="BJ141" s="13" t="s">
        <v>84</v>
      </c>
      <c r="BK141" s="222">
        <f t="shared" si="14"/>
        <v>0</v>
      </c>
      <c r="BL141" s="13" t="s">
        <v>280</v>
      </c>
      <c r="BM141" s="221" t="s">
        <v>207</v>
      </c>
    </row>
    <row r="142" spans="2:65" s="1" customFormat="1" ht="21.6" customHeight="1">
      <c r="B142" s="31"/>
      <c r="C142" s="211" t="s">
        <v>178</v>
      </c>
      <c r="D142" s="211" t="s">
        <v>143</v>
      </c>
      <c r="E142" s="212" t="s">
        <v>297</v>
      </c>
      <c r="F142" s="213" t="s">
        <v>298</v>
      </c>
      <c r="G142" s="214" t="s">
        <v>224</v>
      </c>
      <c r="H142" s="215">
        <v>4</v>
      </c>
      <c r="I142" s="216"/>
      <c r="J142" s="215">
        <f t="shared" si="5"/>
        <v>0</v>
      </c>
      <c r="K142" s="213" t="s">
        <v>1</v>
      </c>
      <c r="L142" s="33"/>
      <c r="M142" s="217" t="s">
        <v>1</v>
      </c>
      <c r="N142" s="218" t="s">
        <v>41</v>
      </c>
      <c r="O142" s="63"/>
      <c r="P142" s="219">
        <f t="shared" si="6"/>
        <v>0</v>
      </c>
      <c r="Q142" s="219">
        <v>0</v>
      </c>
      <c r="R142" s="219">
        <f t="shared" si="7"/>
        <v>0</v>
      </c>
      <c r="S142" s="219">
        <v>0</v>
      </c>
      <c r="T142" s="220">
        <f t="shared" si="8"/>
        <v>0</v>
      </c>
      <c r="AR142" s="221" t="s">
        <v>280</v>
      </c>
      <c r="AT142" s="221" t="s">
        <v>143</v>
      </c>
      <c r="AU142" s="221" t="s">
        <v>84</v>
      </c>
      <c r="AY142" s="13" t="s">
        <v>141</v>
      </c>
      <c r="BE142" s="106">
        <f t="shared" si="9"/>
        <v>0</v>
      </c>
      <c r="BF142" s="106">
        <f t="shared" si="10"/>
        <v>0</v>
      </c>
      <c r="BG142" s="106">
        <f t="shared" si="11"/>
        <v>0</v>
      </c>
      <c r="BH142" s="106">
        <f t="shared" si="12"/>
        <v>0</v>
      </c>
      <c r="BI142" s="106">
        <f t="shared" si="13"/>
        <v>0</v>
      </c>
      <c r="BJ142" s="13" t="s">
        <v>84</v>
      </c>
      <c r="BK142" s="222">
        <f t="shared" si="14"/>
        <v>0</v>
      </c>
      <c r="BL142" s="13" t="s">
        <v>280</v>
      </c>
      <c r="BM142" s="221" t="s">
        <v>216</v>
      </c>
    </row>
    <row r="143" spans="2:65" s="1" customFormat="1" ht="21.6" customHeight="1">
      <c r="B143" s="31"/>
      <c r="C143" s="223" t="s">
        <v>182</v>
      </c>
      <c r="D143" s="223" t="s">
        <v>174</v>
      </c>
      <c r="E143" s="224" t="s">
        <v>299</v>
      </c>
      <c r="F143" s="225" t="s">
        <v>300</v>
      </c>
      <c r="G143" s="226" t="s">
        <v>224</v>
      </c>
      <c r="H143" s="227">
        <v>4</v>
      </c>
      <c r="I143" s="228"/>
      <c r="J143" s="227">
        <f t="shared" si="5"/>
        <v>0</v>
      </c>
      <c r="K143" s="225" t="s">
        <v>1</v>
      </c>
      <c r="L143" s="229"/>
      <c r="M143" s="230" t="s">
        <v>1</v>
      </c>
      <c r="N143" s="231" t="s">
        <v>41</v>
      </c>
      <c r="O143" s="63"/>
      <c r="P143" s="219">
        <f t="shared" si="6"/>
        <v>0</v>
      </c>
      <c r="Q143" s="219">
        <v>0</v>
      </c>
      <c r="R143" s="219">
        <f t="shared" si="7"/>
        <v>0</v>
      </c>
      <c r="S143" s="219">
        <v>0</v>
      </c>
      <c r="T143" s="220">
        <f t="shared" si="8"/>
        <v>0</v>
      </c>
      <c r="AR143" s="221" t="s">
        <v>285</v>
      </c>
      <c r="AT143" s="221" t="s">
        <v>174</v>
      </c>
      <c r="AU143" s="221" t="s">
        <v>84</v>
      </c>
      <c r="AY143" s="13" t="s">
        <v>141</v>
      </c>
      <c r="BE143" s="106">
        <f t="shared" si="9"/>
        <v>0</v>
      </c>
      <c r="BF143" s="106">
        <f t="shared" si="10"/>
        <v>0</v>
      </c>
      <c r="BG143" s="106">
        <f t="shared" si="11"/>
        <v>0</v>
      </c>
      <c r="BH143" s="106">
        <f t="shared" si="12"/>
        <v>0</v>
      </c>
      <c r="BI143" s="106">
        <f t="shared" si="13"/>
        <v>0</v>
      </c>
      <c r="BJ143" s="13" t="s">
        <v>84</v>
      </c>
      <c r="BK143" s="222">
        <f t="shared" si="14"/>
        <v>0</v>
      </c>
      <c r="BL143" s="13" t="s">
        <v>280</v>
      </c>
      <c r="BM143" s="221" t="s">
        <v>7</v>
      </c>
    </row>
    <row r="144" spans="2:65" s="1" customFormat="1" ht="21.6" customHeight="1">
      <c r="B144" s="31"/>
      <c r="C144" s="211" t="s">
        <v>186</v>
      </c>
      <c r="D144" s="211" t="s">
        <v>143</v>
      </c>
      <c r="E144" s="212" t="s">
        <v>301</v>
      </c>
      <c r="F144" s="213" t="s">
        <v>302</v>
      </c>
      <c r="G144" s="214" t="s">
        <v>241</v>
      </c>
      <c r="H144" s="215">
        <v>45</v>
      </c>
      <c r="I144" s="216"/>
      <c r="J144" s="215">
        <f t="shared" si="5"/>
        <v>0</v>
      </c>
      <c r="K144" s="213" t="s">
        <v>1</v>
      </c>
      <c r="L144" s="33"/>
      <c r="M144" s="217" t="s">
        <v>1</v>
      </c>
      <c r="N144" s="218" t="s">
        <v>41</v>
      </c>
      <c r="O144" s="63"/>
      <c r="P144" s="219">
        <f t="shared" si="6"/>
        <v>0</v>
      </c>
      <c r="Q144" s="219">
        <v>0</v>
      </c>
      <c r="R144" s="219">
        <f t="shared" si="7"/>
        <v>0</v>
      </c>
      <c r="S144" s="219">
        <v>0</v>
      </c>
      <c r="T144" s="220">
        <f t="shared" si="8"/>
        <v>0</v>
      </c>
      <c r="AR144" s="221" t="s">
        <v>280</v>
      </c>
      <c r="AT144" s="221" t="s">
        <v>143</v>
      </c>
      <c r="AU144" s="221" t="s">
        <v>84</v>
      </c>
      <c r="AY144" s="13" t="s">
        <v>141</v>
      </c>
      <c r="BE144" s="106">
        <f t="shared" si="9"/>
        <v>0</v>
      </c>
      <c r="BF144" s="106">
        <f t="shared" si="10"/>
        <v>0</v>
      </c>
      <c r="BG144" s="106">
        <f t="shared" si="11"/>
        <v>0</v>
      </c>
      <c r="BH144" s="106">
        <f t="shared" si="12"/>
        <v>0</v>
      </c>
      <c r="BI144" s="106">
        <f t="shared" si="13"/>
        <v>0</v>
      </c>
      <c r="BJ144" s="13" t="s">
        <v>84</v>
      </c>
      <c r="BK144" s="222">
        <f t="shared" si="14"/>
        <v>0</v>
      </c>
      <c r="BL144" s="13" t="s">
        <v>280</v>
      </c>
      <c r="BM144" s="221" t="s">
        <v>234</v>
      </c>
    </row>
    <row r="145" spans="2:65" s="1" customFormat="1" ht="14.4" customHeight="1">
      <c r="B145" s="31"/>
      <c r="C145" s="211" t="s">
        <v>191</v>
      </c>
      <c r="D145" s="211" t="s">
        <v>143</v>
      </c>
      <c r="E145" s="212" t="s">
        <v>303</v>
      </c>
      <c r="F145" s="213" t="s">
        <v>304</v>
      </c>
      <c r="G145" s="214" t="s">
        <v>305</v>
      </c>
      <c r="H145" s="216">
        <v>2.9910000000000001</v>
      </c>
      <c r="I145" s="216"/>
      <c r="J145" s="215">
        <f t="shared" si="5"/>
        <v>0</v>
      </c>
      <c r="K145" s="213" t="s">
        <v>1</v>
      </c>
      <c r="L145" s="33"/>
      <c r="M145" s="217" t="s">
        <v>1</v>
      </c>
      <c r="N145" s="218" t="s">
        <v>41</v>
      </c>
      <c r="O145" s="63"/>
      <c r="P145" s="219">
        <f t="shared" si="6"/>
        <v>0</v>
      </c>
      <c r="Q145" s="219">
        <v>0</v>
      </c>
      <c r="R145" s="219">
        <f t="shared" si="7"/>
        <v>0</v>
      </c>
      <c r="S145" s="219">
        <v>0</v>
      </c>
      <c r="T145" s="220">
        <f t="shared" si="8"/>
        <v>0</v>
      </c>
      <c r="AR145" s="221" t="s">
        <v>280</v>
      </c>
      <c r="AT145" s="221" t="s">
        <v>143</v>
      </c>
      <c r="AU145" s="221" t="s">
        <v>84</v>
      </c>
      <c r="AY145" s="13" t="s">
        <v>141</v>
      </c>
      <c r="BE145" s="106">
        <f t="shared" si="9"/>
        <v>0</v>
      </c>
      <c r="BF145" s="106">
        <f t="shared" si="10"/>
        <v>0</v>
      </c>
      <c r="BG145" s="106">
        <f t="shared" si="11"/>
        <v>0</v>
      </c>
      <c r="BH145" s="106">
        <f t="shared" si="12"/>
        <v>0</v>
      </c>
      <c r="BI145" s="106">
        <f t="shared" si="13"/>
        <v>0</v>
      </c>
      <c r="BJ145" s="13" t="s">
        <v>84</v>
      </c>
      <c r="BK145" s="222">
        <f t="shared" si="14"/>
        <v>0</v>
      </c>
      <c r="BL145" s="13" t="s">
        <v>280</v>
      </c>
      <c r="BM145" s="221" t="s">
        <v>243</v>
      </c>
    </row>
    <row r="146" spans="2:65" s="1" customFormat="1" ht="14.4" customHeight="1">
      <c r="B146" s="31"/>
      <c r="C146" s="211" t="s">
        <v>195</v>
      </c>
      <c r="D146" s="211" t="s">
        <v>143</v>
      </c>
      <c r="E146" s="212" t="s">
        <v>306</v>
      </c>
      <c r="F146" s="213" t="s">
        <v>307</v>
      </c>
      <c r="G146" s="214" t="s">
        <v>305</v>
      </c>
      <c r="H146" s="216">
        <v>0.98799999999999999</v>
      </c>
      <c r="I146" s="216"/>
      <c r="J146" s="215">
        <f t="shared" si="5"/>
        <v>0</v>
      </c>
      <c r="K146" s="213" t="s">
        <v>1</v>
      </c>
      <c r="L146" s="33"/>
      <c r="M146" s="217" t="s">
        <v>1</v>
      </c>
      <c r="N146" s="218" t="s">
        <v>41</v>
      </c>
      <c r="O146" s="63"/>
      <c r="P146" s="219">
        <f t="shared" si="6"/>
        <v>0</v>
      </c>
      <c r="Q146" s="219">
        <v>0</v>
      </c>
      <c r="R146" s="219">
        <f t="shared" si="7"/>
        <v>0</v>
      </c>
      <c r="S146" s="219">
        <v>0</v>
      </c>
      <c r="T146" s="220">
        <f t="shared" si="8"/>
        <v>0</v>
      </c>
      <c r="AR146" s="221" t="s">
        <v>280</v>
      </c>
      <c r="AT146" s="221" t="s">
        <v>143</v>
      </c>
      <c r="AU146" s="221" t="s">
        <v>84</v>
      </c>
      <c r="AY146" s="13" t="s">
        <v>141</v>
      </c>
      <c r="BE146" s="106">
        <f t="shared" si="9"/>
        <v>0</v>
      </c>
      <c r="BF146" s="106">
        <f t="shared" si="10"/>
        <v>0</v>
      </c>
      <c r="BG146" s="106">
        <f t="shared" si="11"/>
        <v>0</v>
      </c>
      <c r="BH146" s="106">
        <f t="shared" si="12"/>
        <v>0</v>
      </c>
      <c r="BI146" s="106">
        <f t="shared" si="13"/>
        <v>0</v>
      </c>
      <c r="BJ146" s="13" t="s">
        <v>84</v>
      </c>
      <c r="BK146" s="222">
        <f t="shared" si="14"/>
        <v>0</v>
      </c>
      <c r="BL146" s="13" t="s">
        <v>280</v>
      </c>
      <c r="BM146" s="221" t="s">
        <v>258</v>
      </c>
    </row>
    <row r="147" spans="2:65" s="1" customFormat="1" ht="14.4" customHeight="1">
      <c r="B147" s="31"/>
      <c r="C147" s="211" t="s">
        <v>199</v>
      </c>
      <c r="D147" s="211" t="s">
        <v>143</v>
      </c>
      <c r="E147" s="212" t="s">
        <v>308</v>
      </c>
      <c r="F147" s="213" t="s">
        <v>309</v>
      </c>
      <c r="G147" s="214" t="s">
        <v>305</v>
      </c>
      <c r="H147" s="216">
        <v>2.9910000000000001</v>
      </c>
      <c r="I147" s="216"/>
      <c r="J147" s="215">
        <f t="shared" si="5"/>
        <v>0</v>
      </c>
      <c r="K147" s="213" t="s">
        <v>1</v>
      </c>
      <c r="L147" s="33"/>
      <c r="M147" s="217" t="s">
        <v>1</v>
      </c>
      <c r="N147" s="218" t="s">
        <v>41</v>
      </c>
      <c r="O147" s="63"/>
      <c r="P147" s="219">
        <f t="shared" si="6"/>
        <v>0</v>
      </c>
      <c r="Q147" s="219">
        <v>0</v>
      </c>
      <c r="R147" s="219">
        <f t="shared" si="7"/>
        <v>0</v>
      </c>
      <c r="S147" s="219">
        <v>0</v>
      </c>
      <c r="T147" s="220">
        <f t="shared" si="8"/>
        <v>0</v>
      </c>
      <c r="AR147" s="221" t="s">
        <v>280</v>
      </c>
      <c r="AT147" s="221" t="s">
        <v>143</v>
      </c>
      <c r="AU147" s="221" t="s">
        <v>84</v>
      </c>
      <c r="AY147" s="13" t="s">
        <v>141</v>
      </c>
      <c r="BE147" s="106">
        <f t="shared" si="9"/>
        <v>0</v>
      </c>
      <c r="BF147" s="106">
        <f t="shared" si="10"/>
        <v>0</v>
      </c>
      <c r="BG147" s="106">
        <f t="shared" si="11"/>
        <v>0</v>
      </c>
      <c r="BH147" s="106">
        <f t="shared" si="12"/>
        <v>0</v>
      </c>
      <c r="BI147" s="106">
        <f t="shared" si="13"/>
        <v>0</v>
      </c>
      <c r="BJ147" s="13" t="s">
        <v>84</v>
      </c>
      <c r="BK147" s="222">
        <f t="shared" si="14"/>
        <v>0</v>
      </c>
      <c r="BL147" s="13" t="s">
        <v>280</v>
      </c>
      <c r="BM147" s="221" t="s">
        <v>310</v>
      </c>
    </row>
    <row r="148" spans="2:65" s="11" customFormat="1" ht="22.9" customHeight="1">
      <c r="B148" s="196"/>
      <c r="C148" s="197"/>
      <c r="D148" s="198" t="s">
        <v>74</v>
      </c>
      <c r="E148" s="209" t="s">
        <v>311</v>
      </c>
      <c r="F148" s="209" t="s">
        <v>312</v>
      </c>
      <c r="G148" s="197"/>
      <c r="H148" s="197"/>
      <c r="I148" s="200"/>
      <c r="J148" s="210">
        <f>BK148</f>
        <v>0</v>
      </c>
      <c r="K148" s="197"/>
      <c r="L148" s="201"/>
      <c r="M148" s="202"/>
      <c r="N148" s="203"/>
      <c r="O148" s="203"/>
      <c r="P148" s="204">
        <f>SUM(P149:P157)</f>
        <v>0</v>
      </c>
      <c r="Q148" s="203"/>
      <c r="R148" s="204">
        <f>SUM(R149:R157)</f>
        <v>0</v>
      </c>
      <c r="S148" s="203"/>
      <c r="T148" s="205">
        <f>SUM(T149:T157)</f>
        <v>0</v>
      </c>
      <c r="AR148" s="206" t="s">
        <v>87</v>
      </c>
      <c r="AT148" s="207" t="s">
        <v>74</v>
      </c>
      <c r="AU148" s="207" t="s">
        <v>80</v>
      </c>
      <c r="AY148" s="206" t="s">
        <v>141</v>
      </c>
      <c r="BK148" s="208">
        <f>SUM(BK149:BK157)</f>
        <v>0</v>
      </c>
    </row>
    <row r="149" spans="2:65" s="1" customFormat="1" ht="14.4" customHeight="1">
      <c r="B149" s="31"/>
      <c r="C149" s="211" t="s">
        <v>203</v>
      </c>
      <c r="D149" s="211" t="s">
        <v>143</v>
      </c>
      <c r="E149" s="212" t="s">
        <v>313</v>
      </c>
      <c r="F149" s="213" t="s">
        <v>314</v>
      </c>
      <c r="G149" s="214" t="s">
        <v>292</v>
      </c>
      <c r="H149" s="215">
        <v>1</v>
      </c>
      <c r="I149" s="216"/>
      <c r="J149" s="215">
        <f t="shared" ref="J149:J157" si="15">ROUND(I149*H149,3)</f>
        <v>0</v>
      </c>
      <c r="K149" s="213" t="s">
        <v>1</v>
      </c>
      <c r="L149" s="33"/>
      <c r="M149" s="217" t="s">
        <v>1</v>
      </c>
      <c r="N149" s="218" t="s">
        <v>41</v>
      </c>
      <c r="O149" s="63"/>
      <c r="P149" s="219">
        <f t="shared" ref="P149:P157" si="16">O149*H149</f>
        <v>0</v>
      </c>
      <c r="Q149" s="219">
        <v>0</v>
      </c>
      <c r="R149" s="219">
        <f t="shared" ref="R149:R157" si="17">Q149*H149</f>
        <v>0</v>
      </c>
      <c r="S149" s="219">
        <v>0</v>
      </c>
      <c r="T149" s="220">
        <f t="shared" ref="T149:T157" si="18">S149*H149</f>
        <v>0</v>
      </c>
      <c r="AR149" s="221" t="s">
        <v>280</v>
      </c>
      <c r="AT149" s="221" t="s">
        <v>143</v>
      </c>
      <c r="AU149" s="221" t="s">
        <v>84</v>
      </c>
      <c r="AY149" s="13" t="s">
        <v>141</v>
      </c>
      <c r="BE149" s="106">
        <f t="shared" ref="BE149:BE157" si="19">IF(N149="základná",J149,0)</f>
        <v>0</v>
      </c>
      <c r="BF149" s="106">
        <f t="shared" ref="BF149:BF157" si="20">IF(N149="znížená",J149,0)</f>
        <v>0</v>
      </c>
      <c r="BG149" s="106">
        <f t="shared" ref="BG149:BG157" si="21">IF(N149="zákl. prenesená",J149,0)</f>
        <v>0</v>
      </c>
      <c r="BH149" s="106">
        <f t="shared" ref="BH149:BH157" si="22">IF(N149="zníž. prenesená",J149,0)</f>
        <v>0</v>
      </c>
      <c r="BI149" s="106">
        <f t="shared" ref="BI149:BI157" si="23">IF(N149="nulová",J149,0)</f>
        <v>0</v>
      </c>
      <c r="BJ149" s="13" t="s">
        <v>84</v>
      </c>
      <c r="BK149" s="222">
        <f t="shared" ref="BK149:BK157" si="24">ROUND(I149*H149,3)</f>
        <v>0</v>
      </c>
      <c r="BL149" s="13" t="s">
        <v>280</v>
      </c>
      <c r="BM149" s="221" t="s">
        <v>315</v>
      </c>
    </row>
    <row r="150" spans="2:65" s="1" customFormat="1" ht="21.6" customHeight="1">
      <c r="B150" s="31"/>
      <c r="C150" s="211" t="s">
        <v>207</v>
      </c>
      <c r="D150" s="211" t="s">
        <v>143</v>
      </c>
      <c r="E150" s="212" t="s">
        <v>316</v>
      </c>
      <c r="F150" s="213" t="s">
        <v>317</v>
      </c>
      <c r="G150" s="214" t="s">
        <v>241</v>
      </c>
      <c r="H150" s="215">
        <v>40</v>
      </c>
      <c r="I150" s="216"/>
      <c r="J150" s="215">
        <f t="shared" si="15"/>
        <v>0</v>
      </c>
      <c r="K150" s="213" t="s">
        <v>1</v>
      </c>
      <c r="L150" s="33"/>
      <c r="M150" s="217" t="s">
        <v>1</v>
      </c>
      <c r="N150" s="218" t="s">
        <v>41</v>
      </c>
      <c r="O150" s="63"/>
      <c r="P150" s="219">
        <f t="shared" si="16"/>
        <v>0</v>
      </c>
      <c r="Q150" s="219">
        <v>0</v>
      </c>
      <c r="R150" s="219">
        <f t="shared" si="17"/>
        <v>0</v>
      </c>
      <c r="S150" s="219">
        <v>0</v>
      </c>
      <c r="T150" s="220">
        <f t="shared" si="18"/>
        <v>0</v>
      </c>
      <c r="AR150" s="221" t="s">
        <v>280</v>
      </c>
      <c r="AT150" s="221" t="s">
        <v>143</v>
      </c>
      <c r="AU150" s="221" t="s">
        <v>84</v>
      </c>
      <c r="AY150" s="13" t="s">
        <v>141</v>
      </c>
      <c r="BE150" s="106">
        <f t="shared" si="19"/>
        <v>0</v>
      </c>
      <c r="BF150" s="106">
        <f t="shared" si="20"/>
        <v>0</v>
      </c>
      <c r="BG150" s="106">
        <f t="shared" si="21"/>
        <v>0</v>
      </c>
      <c r="BH150" s="106">
        <f t="shared" si="22"/>
        <v>0</v>
      </c>
      <c r="BI150" s="106">
        <f t="shared" si="23"/>
        <v>0</v>
      </c>
      <c r="BJ150" s="13" t="s">
        <v>84</v>
      </c>
      <c r="BK150" s="222">
        <f t="shared" si="24"/>
        <v>0</v>
      </c>
      <c r="BL150" s="13" t="s">
        <v>280</v>
      </c>
      <c r="BM150" s="221" t="s">
        <v>265</v>
      </c>
    </row>
    <row r="151" spans="2:65" s="1" customFormat="1" ht="21.6" customHeight="1">
      <c r="B151" s="31"/>
      <c r="C151" s="211" t="s">
        <v>212</v>
      </c>
      <c r="D151" s="211" t="s">
        <v>143</v>
      </c>
      <c r="E151" s="212" t="s">
        <v>318</v>
      </c>
      <c r="F151" s="213" t="s">
        <v>319</v>
      </c>
      <c r="G151" s="214" t="s">
        <v>241</v>
      </c>
      <c r="H151" s="215">
        <v>40</v>
      </c>
      <c r="I151" s="216"/>
      <c r="J151" s="215">
        <f t="shared" si="15"/>
        <v>0</v>
      </c>
      <c r="K151" s="213" t="s">
        <v>1</v>
      </c>
      <c r="L151" s="33"/>
      <c r="M151" s="217" t="s">
        <v>1</v>
      </c>
      <c r="N151" s="218" t="s">
        <v>41</v>
      </c>
      <c r="O151" s="63"/>
      <c r="P151" s="219">
        <f t="shared" si="16"/>
        <v>0</v>
      </c>
      <c r="Q151" s="219">
        <v>0</v>
      </c>
      <c r="R151" s="219">
        <f t="shared" si="17"/>
        <v>0</v>
      </c>
      <c r="S151" s="219">
        <v>0</v>
      </c>
      <c r="T151" s="220">
        <f t="shared" si="18"/>
        <v>0</v>
      </c>
      <c r="AR151" s="221" t="s">
        <v>280</v>
      </c>
      <c r="AT151" s="221" t="s">
        <v>143</v>
      </c>
      <c r="AU151" s="221" t="s">
        <v>84</v>
      </c>
      <c r="AY151" s="13" t="s">
        <v>141</v>
      </c>
      <c r="BE151" s="106">
        <f t="shared" si="19"/>
        <v>0</v>
      </c>
      <c r="BF151" s="106">
        <f t="shared" si="20"/>
        <v>0</v>
      </c>
      <c r="BG151" s="106">
        <f t="shared" si="21"/>
        <v>0</v>
      </c>
      <c r="BH151" s="106">
        <f t="shared" si="22"/>
        <v>0</v>
      </c>
      <c r="BI151" s="106">
        <f t="shared" si="23"/>
        <v>0</v>
      </c>
      <c r="BJ151" s="13" t="s">
        <v>84</v>
      </c>
      <c r="BK151" s="222">
        <f t="shared" si="24"/>
        <v>0</v>
      </c>
      <c r="BL151" s="13" t="s">
        <v>280</v>
      </c>
      <c r="BM151" s="221" t="s">
        <v>320</v>
      </c>
    </row>
    <row r="152" spans="2:65" s="1" customFormat="1" ht="14.4" customHeight="1">
      <c r="B152" s="31"/>
      <c r="C152" s="223" t="s">
        <v>216</v>
      </c>
      <c r="D152" s="223" t="s">
        <v>174</v>
      </c>
      <c r="E152" s="224" t="s">
        <v>321</v>
      </c>
      <c r="F152" s="225" t="s">
        <v>322</v>
      </c>
      <c r="G152" s="226" t="s">
        <v>252</v>
      </c>
      <c r="H152" s="227">
        <v>1.4</v>
      </c>
      <c r="I152" s="228"/>
      <c r="J152" s="227">
        <f t="shared" si="15"/>
        <v>0</v>
      </c>
      <c r="K152" s="225" t="s">
        <v>1</v>
      </c>
      <c r="L152" s="229"/>
      <c r="M152" s="230" t="s">
        <v>1</v>
      </c>
      <c r="N152" s="231" t="s">
        <v>41</v>
      </c>
      <c r="O152" s="63"/>
      <c r="P152" s="219">
        <f t="shared" si="16"/>
        <v>0</v>
      </c>
      <c r="Q152" s="219">
        <v>0</v>
      </c>
      <c r="R152" s="219">
        <f t="shared" si="17"/>
        <v>0</v>
      </c>
      <c r="S152" s="219">
        <v>0</v>
      </c>
      <c r="T152" s="220">
        <f t="shared" si="18"/>
        <v>0</v>
      </c>
      <c r="AR152" s="221" t="s">
        <v>285</v>
      </c>
      <c r="AT152" s="221" t="s">
        <v>174</v>
      </c>
      <c r="AU152" s="221" t="s">
        <v>84</v>
      </c>
      <c r="AY152" s="13" t="s">
        <v>141</v>
      </c>
      <c r="BE152" s="106">
        <f t="shared" si="19"/>
        <v>0</v>
      </c>
      <c r="BF152" s="106">
        <f t="shared" si="20"/>
        <v>0</v>
      </c>
      <c r="BG152" s="106">
        <f t="shared" si="21"/>
        <v>0</v>
      </c>
      <c r="BH152" s="106">
        <f t="shared" si="22"/>
        <v>0</v>
      </c>
      <c r="BI152" s="106">
        <f t="shared" si="23"/>
        <v>0</v>
      </c>
      <c r="BJ152" s="13" t="s">
        <v>84</v>
      </c>
      <c r="BK152" s="222">
        <f t="shared" si="24"/>
        <v>0</v>
      </c>
      <c r="BL152" s="13" t="s">
        <v>280</v>
      </c>
      <c r="BM152" s="221" t="s">
        <v>323</v>
      </c>
    </row>
    <row r="153" spans="2:65" s="1" customFormat="1" ht="14.4" customHeight="1">
      <c r="B153" s="31"/>
      <c r="C153" s="223" t="s">
        <v>221</v>
      </c>
      <c r="D153" s="223" t="s">
        <v>174</v>
      </c>
      <c r="E153" s="224" t="s">
        <v>324</v>
      </c>
      <c r="F153" s="225" t="s">
        <v>325</v>
      </c>
      <c r="G153" s="226" t="s">
        <v>224</v>
      </c>
      <c r="H153" s="227">
        <v>280</v>
      </c>
      <c r="I153" s="228"/>
      <c r="J153" s="227">
        <f t="shared" si="15"/>
        <v>0</v>
      </c>
      <c r="K153" s="225" t="s">
        <v>1</v>
      </c>
      <c r="L153" s="229"/>
      <c r="M153" s="230" t="s">
        <v>1</v>
      </c>
      <c r="N153" s="231" t="s">
        <v>41</v>
      </c>
      <c r="O153" s="63"/>
      <c r="P153" s="219">
        <f t="shared" si="16"/>
        <v>0</v>
      </c>
      <c r="Q153" s="219">
        <v>0</v>
      </c>
      <c r="R153" s="219">
        <f t="shared" si="17"/>
        <v>0</v>
      </c>
      <c r="S153" s="219">
        <v>0</v>
      </c>
      <c r="T153" s="220">
        <f t="shared" si="18"/>
        <v>0</v>
      </c>
      <c r="AR153" s="221" t="s">
        <v>285</v>
      </c>
      <c r="AT153" s="221" t="s">
        <v>174</v>
      </c>
      <c r="AU153" s="221" t="s">
        <v>84</v>
      </c>
      <c r="AY153" s="13" t="s">
        <v>141</v>
      </c>
      <c r="BE153" s="106">
        <f t="shared" si="19"/>
        <v>0</v>
      </c>
      <c r="BF153" s="106">
        <f t="shared" si="20"/>
        <v>0</v>
      </c>
      <c r="BG153" s="106">
        <f t="shared" si="21"/>
        <v>0</v>
      </c>
      <c r="BH153" s="106">
        <f t="shared" si="22"/>
        <v>0</v>
      </c>
      <c r="BI153" s="106">
        <f t="shared" si="23"/>
        <v>0</v>
      </c>
      <c r="BJ153" s="13" t="s">
        <v>84</v>
      </c>
      <c r="BK153" s="222">
        <f t="shared" si="24"/>
        <v>0</v>
      </c>
      <c r="BL153" s="13" t="s">
        <v>280</v>
      </c>
      <c r="BM153" s="221" t="s">
        <v>326</v>
      </c>
    </row>
    <row r="154" spans="2:65" s="1" customFormat="1" ht="21.6" customHeight="1">
      <c r="B154" s="31"/>
      <c r="C154" s="211" t="s">
        <v>7</v>
      </c>
      <c r="D154" s="211" t="s">
        <v>143</v>
      </c>
      <c r="E154" s="212" t="s">
        <v>327</v>
      </c>
      <c r="F154" s="213" t="s">
        <v>328</v>
      </c>
      <c r="G154" s="214" t="s">
        <v>241</v>
      </c>
      <c r="H154" s="215">
        <v>40</v>
      </c>
      <c r="I154" s="216"/>
      <c r="J154" s="215">
        <f t="shared" si="15"/>
        <v>0</v>
      </c>
      <c r="K154" s="213" t="s">
        <v>1</v>
      </c>
      <c r="L154" s="33"/>
      <c r="M154" s="217" t="s">
        <v>1</v>
      </c>
      <c r="N154" s="218" t="s">
        <v>41</v>
      </c>
      <c r="O154" s="63"/>
      <c r="P154" s="219">
        <f t="shared" si="16"/>
        <v>0</v>
      </c>
      <c r="Q154" s="219">
        <v>0</v>
      </c>
      <c r="R154" s="219">
        <f t="shared" si="17"/>
        <v>0</v>
      </c>
      <c r="S154" s="219">
        <v>0</v>
      </c>
      <c r="T154" s="220">
        <f t="shared" si="18"/>
        <v>0</v>
      </c>
      <c r="AR154" s="221" t="s">
        <v>280</v>
      </c>
      <c r="AT154" s="221" t="s">
        <v>143</v>
      </c>
      <c r="AU154" s="221" t="s">
        <v>84</v>
      </c>
      <c r="AY154" s="13" t="s">
        <v>141</v>
      </c>
      <c r="BE154" s="106">
        <f t="shared" si="19"/>
        <v>0</v>
      </c>
      <c r="BF154" s="106">
        <f t="shared" si="20"/>
        <v>0</v>
      </c>
      <c r="BG154" s="106">
        <f t="shared" si="21"/>
        <v>0</v>
      </c>
      <c r="BH154" s="106">
        <f t="shared" si="22"/>
        <v>0</v>
      </c>
      <c r="BI154" s="106">
        <f t="shared" si="23"/>
        <v>0</v>
      </c>
      <c r="BJ154" s="13" t="s">
        <v>84</v>
      </c>
      <c r="BK154" s="222">
        <f t="shared" si="24"/>
        <v>0</v>
      </c>
      <c r="BL154" s="13" t="s">
        <v>280</v>
      </c>
      <c r="BM154" s="221" t="s">
        <v>329</v>
      </c>
    </row>
    <row r="155" spans="2:65" s="1" customFormat="1" ht="14.4" customHeight="1">
      <c r="B155" s="31"/>
      <c r="C155" s="223" t="s">
        <v>230</v>
      </c>
      <c r="D155" s="223" t="s">
        <v>174</v>
      </c>
      <c r="E155" s="224" t="s">
        <v>330</v>
      </c>
      <c r="F155" s="225" t="s">
        <v>331</v>
      </c>
      <c r="G155" s="226" t="s">
        <v>241</v>
      </c>
      <c r="H155" s="227">
        <v>40</v>
      </c>
      <c r="I155" s="228"/>
      <c r="J155" s="227">
        <f t="shared" si="15"/>
        <v>0</v>
      </c>
      <c r="K155" s="225" t="s">
        <v>1</v>
      </c>
      <c r="L155" s="229"/>
      <c r="M155" s="230" t="s">
        <v>1</v>
      </c>
      <c r="N155" s="231" t="s">
        <v>41</v>
      </c>
      <c r="O155" s="63"/>
      <c r="P155" s="219">
        <f t="shared" si="16"/>
        <v>0</v>
      </c>
      <c r="Q155" s="219">
        <v>0</v>
      </c>
      <c r="R155" s="219">
        <f t="shared" si="17"/>
        <v>0</v>
      </c>
      <c r="S155" s="219">
        <v>0</v>
      </c>
      <c r="T155" s="220">
        <f t="shared" si="18"/>
        <v>0</v>
      </c>
      <c r="AR155" s="221" t="s">
        <v>285</v>
      </c>
      <c r="AT155" s="221" t="s">
        <v>174</v>
      </c>
      <c r="AU155" s="221" t="s">
        <v>84</v>
      </c>
      <c r="AY155" s="13" t="s">
        <v>141</v>
      </c>
      <c r="BE155" s="106">
        <f t="shared" si="19"/>
        <v>0</v>
      </c>
      <c r="BF155" s="106">
        <f t="shared" si="20"/>
        <v>0</v>
      </c>
      <c r="BG155" s="106">
        <f t="shared" si="21"/>
        <v>0</v>
      </c>
      <c r="BH155" s="106">
        <f t="shared" si="22"/>
        <v>0</v>
      </c>
      <c r="BI155" s="106">
        <f t="shared" si="23"/>
        <v>0</v>
      </c>
      <c r="BJ155" s="13" t="s">
        <v>84</v>
      </c>
      <c r="BK155" s="222">
        <f t="shared" si="24"/>
        <v>0</v>
      </c>
      <c r="BL155" s="13" t="s">
        <v>280</v>
      </c>
      <c r="BM155" s="221" t="s">
        <v>332</v>
      </c>
    </row>
    <row r="156" spans="2:65" s="1" customFormat="1" ht="32.4" customHeight="1">
      <c r="B156" s="31"/>
      <c r="C156" s="211" t="s">
        <v>234</v>
      </c>
      <c r="D156" s="211" t="s">
        <v>143</v>
      </c>
      <c r="E156" s="212" t="s">
        <v>333</v>
      </c>
      <c r="F156" s="213" t="s">
        <v>334</v>
      </c>
      <c r="G156" s="214" t="s">
        <v>241</v>
      </c>
      <c r="H156" s="215">
        <v>40</v>
      </c>
      <c r="I156" s="216"/>
      <c r="J156" s="215">
        <f t="shared" si="15"/>
        <v>0</v>
      </c>
      <c r="K156" s="213" t="s">
        <v>1</v>
      </c>
      <c r="L156" s="33"/>
      <c r="M156" s="217" t="s">
        <v>1</v>
      </c>
      <c r="N156" s="218" t="s">
        <v>41</v>
      </c>
      <c r="O156" s="63"/>
      <c r="P156" s="219">
        <f t="shared" si="16"/>
        <v>0</v>
      </c>
      <c r="Q156" s="219">
        <v>0</v>
      </c>
      <c r="R156" s="219">
        <f t="shared" si="17"/>
        <v>0</v>
      </c>
      <c r="S156" s="219">
        <v>0</v>
      </c>
      <c r="T156" s="220">
        <f t="shared" si="18"/>
        <v>0</v>
      </c>
      <c r="AR156" s="221" t="s">
        <v>280</v>
      </c>
      <c r="AT156" s="221" t="s">
        <v>143</v>
      </c>
      <c r="AU156" s="221" t="s">
        <v>84</v>
      </c>
      <c r="AY156" s="13" t="s">
        <v>141</v>
      </c>
      <c r="BE156" s="106">
        <f t="shared" si="19"/>
        <v>0</v>
      </c>
      <c r="BF156" s="106">
        <f t="shared" si="20"/>
        <v>0</v>
      </c>
      <c r="BG156" s="106">
        <f t="shared" si="21"/>
        <v>0</v>
      </c>
      <c r="BH156" s="106">
        <f t="shared" si="22"/>
        <v>0</v>
      </c>
      <c r="BI156" s="106">
        <f t="shared" si="23"/>
        <v>0</v>
      </c>
      <c r="BJ156" s="13" t="s">
        <v>84</v>
      </c>
      <c r="BK156" s="222">
        <f t="shared" si="24"/>
        <v>0</v>
      </c>
      <c r="BL156" s="13" t="s">
        <v>280</v>
      </c>
      <c r="BM156" s="221" t="s">
        <v>335</v>
      </c>
    </row>
    <row r="157" spans="2:65" s="1" customFormat="1" ht="32.4" customHeight="1">
      <c r="B157" s="31"/>
      <c r="C157" s="211" t="s">
        <v>238</v>
      </c>
      <c r="D157" s="211" t="s">
        <v>143</v>
      </c>
      <c r="E157" s="212" t="s">
        <v>336</v>
      </c>
      <c r="F157" s="213" t="s">
        <v>337</v>
      </c>
      <c r="G157" s="214" t="s">
        <v>166</v>
      </c>
      <c r="H157" s="215">
        <v>14</v>
      </c>
      <c r="I157" s="216"/>
      <c r="J157" s="215">
        <f t="shared" si="15"/>
        <v>0</v>
      </c>
      <c r="K157" s="213" t="s">
        <v>1</v>
      </c>
      <c r="L157" s="33"/>
      <c r="M157" s="217" t="s">
        <v>1</v>
      </c>
      <c r="N157" s="218" t="s">
        <v>41</v>
      </c>
      <c r="O157" s="63"/>
      <c r="P157" s="219">
        <f t="shared" si="16"/>
        <v>0</v>
      </c>
      <c r="Q157" s="219">
        <v>0</v>
      </c>
      <c r="R157" s="219">
        <f t="shared" si="17"/>
        <v>0</v>
      </c>
      <c r="S157" s="219">
        <v>0</v>
      </c>
      <c r="T157" s="220">
        <f t="shared" si="18"/>
        <v>0</v>
      </c>
      <c r="AR157" s="221" t="s">
        <v>280</v>
      </c>
      <c r="AT157" s="221" t="s">
        <v>143</v>
      </c>
      <c r="AU157" s="221" t="s">
        <v>84</v>
      </c>
      <c r="AY157" s="13" t="s">
        <v>141</v>
      </c>
      <c r="BE157" s="106">
        <f t="shared" si="19"/>
        <v>0</v>
      </c>
      <c r="BF157" s="106">
        <f t="shared" si="20"/>
        <v>0</v>
      </c>
      <c r="BG157" s="106">
        <f t="shared" si="21"/>
        <v>0</v>
      </c>
      <c r="BH157" s="106">
        <f t="shared" si="22"/>
        <v>0</v>
      </c>
      <c r="BI157" s="106">
        <f t="shared" si="23"/>
        <v>0</v>
      </c>
      <c r="BJ157" s="13" t="s">
        <v>84</v>
      </c>
      <c r="BK157" s="222">
        <f t="shared" si="24"/>
        <v>0</v>
      </c>
      <c r="BL157" s="13" t="s">
        <v>280</v>
      </c>
      <c r="BM157" s="221" t="s">
        <v>338</v>
      </c>
    </row>
    <row r="158" spans="2:65" s="11" customFormat="1" ht="25.95" customHeight="1">
      <c r="B158" s="196"/>
      <c r="C158" s="197"/>
      <c r="D158" s="198" t="s">
        <v>74</v>
      </c>
      <c r="E158" s="199" t="s">
        <v>120</v>
      </c>
      <c r="F158" s="199" t="s">
        <v>339</v>
      </c>
      <c r="G158" s="197"/>
      <c r="H158" s="197"/>
      <c r="I158" s="200"/>
      <c r="J158" s="178">
        <f>BK158</f>
        <v>0</v>
      </c>
      <c r="K158" s="197"/>
      <c r="L158" s="201"/>
      <c r="M158" s="202"/>
      <c r="N158" s="203"/>
      <c r="O158" s="203"/>
      <c r="P158" s="204">
        <f>P159</f>
        <v>0</v>
      </c>
      <c r="Q158" s="203"/>
      <c r="R158" s="204">
        <f>R159</f>
        <v>0</v>
      </c>
      <c r="S158" s="203"/>
      <c r="T158" s="205">
        <f>T159</f>
        <v>0</v>
      </c>
      <c r="AR158" s="206" t="s">
        <v>159</v>
      </c>
      <c r="AT158" s="207" t="s">
        <v>74</v>
      </c>
      <c r="AU158" s="207" t="s">
        <v>75</v>
      </c>
      <c r="AY158" s="206" t="s">
        <v>141</v>
      </c>
      <c r="BK158" s="208">
        <f>BK159</f>
        <v>0</v>
      </c>
    </row>
    <row r="159" spans="2:65" s="1" customFormat="1" ht="14.4" customHeight="1">
      <c r="B159" s="31"/>
      <c r="C159" s="211" t="s">
        <v>243</v>
      </c>
      <c r="D159" s="211" t="s">
        <v>143</v>
      </c>
      <c r="E159" s="212" t="s">
        <v>340</v>
      </c>
      <c r="F159" s="213" t="s">
        <v>341</v>
      </c>
      <c r="G159" s="214" t="s">
        <v>292</v>
      </c>
      <c r="H159" s="215">
        <v>1</v>
      </c>
      <c r="I159" s="216"/>
      <c r="J159" s="215">
        <f>ROUND(I159*H159,3)</f>
        <v>0</v>
      </c>
      <c r="K159" s="213" t="s">
        <v>1</v>
      </c>
      <c r="L159" s="33"/>
      <c r="M159" s="217" t="s">
        <v>1</v>
      </c>
      <c r="N159" s="218" t="s">
        <v>41</v>
      </c>
      <c r="O159" s="63"/>
      <c r="P159" s="219">
        <f>O159*H159</f>
        <v>0</v>
      </c>
      <c r="Q159" s="219">
        <v>0</v>
      </c>
      <c r="R159" s="219">
        <f>Q159*H159</f>
        <v>0</v>
      </c>
      <c r="S159" s="219">
        <v>0</v>
      </c>
      <c r="T159" s="220">
        <f>S159*H159</f>
        <v>0</v>
      </c>
      <c r="AR159" s="221" t="s">
        <v>148</v>
      </c>
      <c r="AT159" s="221" t="s">
        <v>143</v>
      </c>
      <c r="AU159" s="221" t="s">
        <v>80</v>
      </c>
      <c r="AY159" s="13" t="s">
        <v>141</v>
      </c>
      <c r="BE159" s="106">
        <f>IF(N159="základná",J159,0)</f>
        <v>0</v>
      </c>
      <c r="BF159" s="106">
        <f>IF(N159="znížená",J159,0)</f>
        <v>0</v>
      </c>
      <c r="BG159" s="106">
        <f>IF(N159="zákl. prenesená",J159,0)</f>
        <v>0</v>
      </c>
      <c r="BH159" s="106">
        <f>IF(N159="zníž. prenesená",J159,0)</f>
        <v>0</v>
      </c>
      <c r="BI159" s="106">
        <f>IF(N159="nulová",J159,0)</f>
        <v>0</v>
      </c>
      <c r="BJ159" s="13" t="s">
        <v>84</v>
      </c>
      <c r="BK159" s="222">
        <f>ROUND(I159*H159,3)</f>
        <v>0</v>
      </c>
      <c r="BL159" s="13" t="s">
        <v>148</v>
      </c>
      <c r="BM159" s="221" t="s">
        <v>342</v>
      </c>
    </row>
    <row r="160" spans="2:65" s="1" customFormat="1" ht="50" customHeight="1">
      <c r="B160" s="31"/>
      <c r="C160" s="32"/>
      <c r="D160" s="32"/>
      <c r="E160" s="199" t="s">
        <v>267</v>
      </c>
      <c r="F160" s="199" t="s">
        <v>268</v>
      </c>
      <c r="G160" s="32"/>
      <c r="H160" s="32"/>
      <c r="I160" s="120"/>
      <c r="J160" s="178">
        <f t="shared" ref="J160:J165" si="25">BK160</f>
        <v>0</v>
      </c>
      <c r="K160" s="32"/>
      <c r="L160" s="33"/>
      <c r="M160" s="232"/>
      <c r="N160" s="63"/>
      <c r="O160" s="63"/>
      <c r="P160" s="63"/>
      <c r="Q160" s="63"/>
      <c r="R160" s="63"/>
      <c r="S160" s="63"/>
      <c r="T160" s="64"/>
      <c r="AT160" s="13" t="s">
        <v>74</v>
      </c>
      <c r="AU160" s="13" t="s">
        <v>75</v>
      </c>
      <c r="AY160" s="13" t="s">
        <v>269</v>
      </c>
      <c r="BK160" s="222">
        <f>SUM(BK161:BK165)</f>
        <v>0</v>
      </c>
    </row>
    <row r="161" spans="2:63" s="1" customFormat="1" ht="16.45" customHeight="1">
      <c r="B161" s="31"/>
      <c r="C161" s="233" t="s">
        <v>1</v>
      </c>
      <c r="D161" s="233" t="s">
        <v>143</v>
      </c>
      <c r="E161" s="234" t="s">
        <v>1</v>
      </c>
      <c r="F161" s="235" t="s">
        <v>1</v>
      </c>
      <c r="G161" s="236" t="s">
        <v>1</v>
      </c>
      <c r="H161" s="237"/>
      <c r="I161" s="237"/>
      <c r="J161" s="238">
        <f t="shared" si="25"/>
        <v>0</v>
      </c>
      <c r="K161" s="239"/>
      <c r="L161" s="33"/>
      <c r="M161" s="240" t="s">
        <v>1</v>
      </c>
      <c r="N161" s="241" t="s">
        <v>41</v>
      </c>
      <c r="O161" s="63"/>
      <c r="P161" s="63"/>
      <c r="Q161" s="63"/>
      <c r="R161" s="63"/>
      <c r="S161" s="63"/>
      <c r="T161" s="64"/>
      <c r="AT161" s="13" t="s">
        <v>269</v>
      </c>
      <c r="AU161" s="13" t="s">
        <v>80</v>
      </c>
      <c r="AY161" s="13" t="s">
        <v>269</v>
      </c>
      <c r="BE161" s="106">
        <f>IF(N161="základná",J161,0)</f>
        <v>0</v>
      </c>
      <c r="BF161" s="106">
        <f>IF(N161="znížená",J161,0)</f>
        <v>0</v>
      </c>
      <c r="BG161" s="106">
        <f>IF(N161="zákl. prenesená",J161,0)</f>
        <v>0</v>
      </c>
      <c r="BH161" s="106">
        <f>IF(N161="zníž. prenesená",J161,0)</f>
        <v>0</v>
      </c>
      <c r="BI161" s="106">
        <f>IF(N161="nulová",J161,0)</f>
        <v>0</v>
      </c>
      <c r="BJ161" s="13" t="s">
        <v>84</v>
      </c>
      <c r="BK161" s="222">
        <f>I161*H161</f>
        <v>0</v>
      </c>
    </row>
    <row r="162" spans="2:63" s="1" customFormat="1" ht="16.45" customHeight="1">
      <c r="B162" s="31"/>
      <c r="C162" s="233" t="s">
        <v>1</v>
      </c>
      <c r="D162" s="233" t="s">
        <v>143</v>
      </c>
      <c r="E162" s="234" t="s">
        <v>1</v>
      </c>
      <c r="F162" s="235" t="s">
        <v>1</v>
      </c>
      <c r="G162" s="236" t="s">
        <v>1</v>
      </c>
      <c r="H162" s="237"/>
      <c r="I162" s="237"/>
      <c r="J162" s="238">
        <f t="shared" si="25"/>
        <v>0</v>
      </c>
      <c r="K162" s="239"/>
      <c r="L162" s="33"/>
      <c r="M162" s="240" t="s">
        <v>1</v>
      </c>
      <c r="N162" s="241" t="s">
        <v>41</v>
      </c>
      <c r="O162" s="63"/>
      <c r="P162" s="63"/>
      <c r="Q162" s="63"/>
      <c r="R162" s="63"/>
      <c r="S162" s="63"/>
      <c r="T162" s="64"/>
      <c r="AT162" s="13" t="s">
        <v>269</v>
      </c>
      <c r="AU162" s="13" t="s">
        <v>80</v>
      </c>
      <c r="AY162" s="13" t="s">
        <v>269</v>
      </c>
      <c r="BE162" s="106">
        <f>IF(N162="základná",J162,0)</f>
        <v>0</v>
      </c>
      <c r="BF162" s="106">
        <f>IF(N162="znížená",J162,0)</f>
        <v>0</v>
      </c>
      <c r="BG162" s="106">
        <f>IF(N162="zákl. prenesená",J162,0)</f>
        <v>0</v>
      </c>
      <c r="BH162" s="106">
        <f>IF(N162="zníž. prenesená",J162,0)</f>
        <v>0</v>
      </c>
      <c r="BI162" s="106">
        <f>IF(N162="nulová",J162,0)</f>
        <v>0</v>
      </c>
      <c r="BJ162" s="13" t="s">
        <v>84</v>
      </c>
      <c r="BK162" s="222">
        <f>I162*H162</f>
        <v>0</v>
      </c>
    </row>
    <row r="163" spans="2:63" s="1" customFormat="1" ht="16.45" customHeight="1">
      <c r="B163" s="31"/>
      <c r="C163" s="233" t="s">
        <v>1</v>
      </c>
      <c r="D163" s="233" t="s">
        <v>143</v>
      </c>
      <c r="E163" s="234" t="s">
        <v>1</v>
      </c>
      <c r="F163" s="235" t="s">
        <v>1</v>
      </c>
      <c r="G163" s="236" t="s">
        <v>1</v>
      </c>
      <c r="H163" s="237"/>
      <c r="I163" s="237"/>
      <c r="J163" s="238">
        <f t="shared" si="25"/>
        <v>0</v>
      </c>
      <c r="K163" s="239"/>
      <c r="L163" s="33"/>
      <c r="M163" s="240" t="s">
        <v>1</v>
      </c>
      <c r="N163" s="241" t="s">
        <v>41</v>
      </c>
      <c r="O163" s="63"/>
      <c r="P163" s="63"/>
      <c r="Q163" s="63"/>
      <c r="R163" s="63"/>
      <c r="S163" s="63"/>
      <c r="T163" s="64"/>
      <c r="AT163" s="13" t="s">
        <v>269</v>
      </c>
      <c r="AU163" s="13" t="s">
        <v>80</v>
      </c>
      <c r="AY163" s="13" t="s">
        <v>269</v>
      </c>
      <c r="BE163" s="106">
        <f>IF(N163="základná",J163,0)</f>
        <v>0</v>
      </c>
      <c r="BF163" s="106">
        <f>IF(N163="znížená",J163,0)</f>
        <v>0</v>
      </c>
      <c r="BG163" s="106">
        <f>IF(N163="zákl. prenesená",J163,0)</f>
        <v>0</v>
      </c>
      <c r="BH163" s="106">
        <f>IF(N163="zníž. prenesená",J163,0)</f>
        <v>0</v>
      </c>
      <c r="BI163" s="106">
        <f>IF(N163="nulová",J163,0)</f>
        <v>0</v>
      </c>
      <c r="BJ163" s="13" t="s">
        <v>84</v>
      </c>
      <c r="BK163" s="222">
        <f>I163*H163</f>
        <v>0</v>
      </c>
    </row>
    <row r="164" spans="2:63" s="1" customFormat="1" ht="16.45" customHeight="1">
      <c r="B164" s="31"/>
      <c r="C164" s="233" t="s">
        <v>1</v>
      </c>
      <c r="D164" s="233" t="s">
        <v>143</v>
      </c>
      <c r="E164" s="234" t="s">
        <v>1</v>
      </c>
      <c r="F164" s="235" t="s">
        <v>1</v>
      </c>
      <c r="G164" s="236" t="s">
        <v>1</v>
      </c>
      <c r="H164" s="237"/>
      <c r="I164" s="237"/>
      <c r="J164" s="238">
        <f t="shared" si="25"/>
        <v>0</v>
      </c>
      <c r="K164" s="239"/>
      <c r="L164" s="33"/>
      <c r="M164" s="240" t="s">
        <v>1</v>
      </c>
      <c r="N164" s="241" t="s">
        <v>41</v>
      </c>
      <c r="O164" s="63"/>
      <c r="P164" s="63"/>
      <c r="Q164" s="63"/>
      <c r="R164" s="63"/>
      <c r="S164" s="63"/>
      <c r="T164" s="64"/>
      <c r="AT164" s="13" t="s">
        <v>269</v>
      </c>
      <c r="AU164" s="13" t="s">
        <v>80</v>
      </c>
      <c r="AY164" s="13" t="s">
        <v>269</v>
      </c>
      <c r="BE164" s="106">
        <f>IF(N164="základná",J164,0)</f>
        <v>0</v>
      </c>
      <c r="BF164" s="106">
        <f>IF(N164="znížená",J164,0)</f>
        <v>0</v>
      </c>
      <c r="BG164" s="106">
        <f>IF(N164="zákl. prenesená",J164,0)</f>
        <v>0</v>
      </c>
      <c r="BH164" s="106">
        <f>IF(N164="zníž. prenesená",J164,0)</f>
        <v>0</v>
      </c>
      <c r="BI164" s="106">
        <f>IF(N164="nulová",J164,0)</f>
        <v>0</v>
      </c>
      <c r="BJ164" s="13" t="s">
        <v>84</v>
      </c>
      <c r="BK164" s="222">
        <f>I164*H164</f>
        <v>0</v>
      </c>
    </row>
    <row r="165" spans="2:63" s="1" customFormat="1" ht="16.45" customHeight="1">
      <c r="B165" s="31"/>
      <c r="C165" s="233" t="s">
        <v>1</v>
      </c>
      <c r="D165" s="233" t="s">
        <v>143</v>
      </c>
      <c r="E165" s="234" t="s">
        <v>1</v>
      </c>
      <c r="F165" s="235" t="s">
        <v>1</v>
      </c>
      <c r="G165" s="236" t="s">
        <v>1</v>
      </c>
      <c r="H165" s="237"/>
      <c r="I165" s="237"/>
      <c r="J165" s="238">
        <f t="shared" si="25"/>
        <v>0</v>
      </c>
      <c r="K165" s="239"/>
      <c r="L165" s="33"/>
      <c r="M165" s="240" t="s">
        <v>1</v>
      </c>
      <c r="N165" s="241" t="s">
        <v>41</v>
      </c>
      <c r="O165" s="242"/>
      <c r="P165" s="242"/>
      <c r="Q165" s="242"/>
      <c r="R165" s="242"/>
      <c r="S165" s="242"/>
      <c r="T165" s="243"/>
      <c r="AT165" s="13" t="s">
        <v>269</v>
      </c>
      <c r="AU165" s="13" t="s">
        <v>80</v>
      </c>
      <c r="AY165" s="13" t="s">
        <v>269</v>
      </c>
      <c r="BE165" s="106">
        <f>IF(N165="základná",J165,0)</f>
        <v>0</v>
      </c>
      <c r="BF165" s="106">
        <f>IF(N165="znížená",J165,0)</f>
        <v>0</v>
      </c>
      <c r="BG165" s="106">
        <f>IF(N165="zákl. prenesená",J165,0)</f>
        <v>0</v>
      </c>
      <c r="BH165" s="106">
        <f>IF(N165="zníž. prenesená",J165,0)</f>
        <v>0</v>
      </c>
      <c r="BI165" s="106">
        <f>IF(N165="nulová",J165,0)</f>
        <v>0</v>
      </c>
      <c r="BJ165" s="13" t="s">
        <v>84</v>
      </c>
      <c r="BK165" s="222">
        <f>I165*H165</f>
        <v>0</v>
      </c>
    </row>
    <row r="166" spans="2:63" s="1" customFormat="1" ht="6.95" customHeight="1">
      <c r="B166" s="46"/>
      <c r="C166" s="47"/>
      <c r="D166" s="47"/>
      <c r="E166" s="47"/>
      <c r="F166" s="47"/>
      <c r="G166" s="47"/>
      <c r="H166" s="47"/>
      <c r="I166" s="154"/>
      <c r="J166" s="47"/>
      <c r="K166" s="47"/>
      <c r="L166" s="33"/>
    </row>
  </sheetData>
  <sheetProtection algorithmName="SHA-512" hashValue="9ahclY8v9aAVOHHtxWJbEd9wrGknMzvDj2Vw3RDL+UOS80VeendSpfMh/i3U0kMJZGn/ob0xh+dckL6TKGpjrQ==" saltValue="Aj/Lk6dmBor0iWqmRlDLnaJxsaRiiciptaoJEenRTCCRG2uMctQ11tdLSeMRM3cN9B+6KuXfZnXWmbJs9Rig8g==" spinCount="100000" sheet="1" objects="1" scenarios="1" formatColumns="0" formatRows="0" autoFilter="0"/>
  <autoFilter ref="C130:K165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1:D166">
      <formula1>"K, M"</formula1>
    </dataValidation>
    <dataValidation type="list" allowBlank="1" showInputMessage="1" showErrorMessage="1" error="Povolené sú hodnoty základná, znížená, nulová." sqref="N161:N166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5"/>
  <sheetViews>
    <sheetView showGridLines="0" tabSelected="1" workbookViewId="0">
      <selection activeCell="E7" sqref="E7:H7"/>
    </sheetView>
  </sheetViews>
  <sheetFormatPr defaultRowHeight="10.4"/>
  <cols>
    <col min="1" max="1" width="7.125" customWidth="1"/>
    <col min="2" max="2" width="1.5" customWidth="1"/>
    <col min="3" max="3" width="3.5" customWidth="1"/>
    <col min="4" max="4" width="3.625" customWidth="1"/>
    <col min="5" max="5" width="14.625" customWidth="1"/>
    <col min="6" max="6" width="43.5" customWidth="1"/>
    <col min="7" max="7" width="6" customWidth="1"/>
    <col min="8" max="8" width="9.875" customWidth="1"/>
    <col min="9" max="9" width="17.375" style="113" customWidth="1"/>
    <col min="10" max="10" width="17.375" customWidth="1"/>
    <col min="11" max="11" width="17.375" hidden="1" customWidth="1"/>
    <col min="12" max="12" width="8" customWidth="1"/>
    <col min="13" max="13" width="9.375" hidden="1" customWidth="1"/>
    <col min="14" max="14" width="9.125" hidden="1"/>
    <col min="15" max="20" width="12.125" hidden="1" customWidth="1"/>
    <col min="21" max="21" width="14" hidden="1" customWidth="1"/>
    <col min="22" max="22" width="10.5" customWidth="1"/>
    <col min="23" max="23" width="14" customWidth="1"/>
    <col min="24" max="24" width="10.5" customWidth="1"/>
    <col min="25" max="25" width="12.875" customWidth="1"/>
    <col min="26" max="26" width="9.5" customWidth="1"/>
    <col min="27" max="27" width="12.875" customWidth="1"/>
    <col min="28" max="28" width="14" customWidth="1"/>
    <col min="29" max="29" width="9.5" customWidth="1"/>
    <col min="30" max="30" width="12.875" customWidth="1"/>
    <col min="31" max="31" width="14" customWidth="1"/>
    <col min="44" max="65" width="9.125" hidden="1"/>
  </cols>
  <sheetData>
    <row r="2" spans="2:46" ht="37.049999999999997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3" t="s">
        <v>89</v>
      </c>
    </row>
    <row r="3" spans="2:46" ht="6.95" customHeight="1">
      <c r="B3" s="114"/>
      <c r="C3" s="115"/>
      <c r="D3" s="115"/>
      <c r="E3" s="115"/>
      <c r="F3" s="115"/>
      <c r="G3" s="115"/>
      <c r="H3" s="115"/>
      <c r="I3" s="116"/>
      <c r="J3" s="115"/>
      <c r="K3" s="115"/>
      <c r="L3" s="16"/>
      <c r="AT3" s="13" t="s">
        <v>75</v>
      </c>
    </row>
    <row r="4" spans="2:46" ht="24.95" customHeight="1">
      <c r="B4" s="16"/>
      <c r="D4" s="117" t="s">
        <v>99</v>
      </c>
      <c r="L4" s="16"/>
      <c r="M4" s="118" t="s">
        <v>9</v>
      </c>
      <c r="AT4" s="13" t="s">
        <v>4</v>
      </c>
    </row>
    <row r="5" spans="2:46" ht="6.95" customHeight="1">
      <c r="B5" s="16"/>
      <c r="L5" s="16"/>
    </row>
    <row r="6" spans="2:46" ht="11.95" customHeight="1">
      <c r="B6" s="16"/>
      <c r="D6" s="119" t="s">
        <v>14</v>
      </c>
      <c r="L6" s="16"/>
    </row>
    <row r="7" spans="2:46" ht="14.4" customHeight="1">
      <c r="B7" s="16"/>
      <c r="E7" s="294" t="str">
        <f>'Rekapitulácia stavby'!K6</f>
        <v>Výstavba MFI s umelým povrchom a mantinelmi v obci Dolné Saliby</v>
      </c>
      <c r="F7" s="295"/>
      <c r="G7" s="295"/>
      <c r="H7" s="295"/>
      <c r="L7" s="16"/>
    </row>
    <row r="8" spans="2:46" s="1" customFormat="1" ht="11.95" customHeight="1">
      <c r="B8" s="33"/>
      <c r="D8" s="119" t="s">
        <v>100</v>
      </c>
      <c r="I8" s="120"/>
      <c r="L8" s="33"/>
    </row>
    <row r="9" spans="2:46" s="1" customFormat="1" ht="37.049999999999997" customHeight="1">
      <c r="B9" s="33"/>
      <c r="E9" s="296" t="s">
        <v>343</v>
      </c>
      <c r="F9" s="297"/>
      <c r="G9" s="297"/>
      <c r="H9" s="297"/>
      <c r="I9" s="120"/>
      <c r="L9" s="33"/>
    </row>
    <row r="10" spans="2:46" s="1" customFormat="1">
      <c r="B10" s="33"/>
      <c r="I10" s="120"/>
      <c r="L10" s="33"/>
    </row>
    <row r="11" spans="2:46" s="1" customFormat="1" ht="11.95" customHeight="1">
      <c r="B11" s="33"/>
      <c r="D11" s="119" t="s">
        <v>16</v>
      </c>
      <c r="F11" s="121" t="s">
        <v>1</v>
      </c>
      <c r="I11" s="122" t="s">
        <v>17</v>
      </c>
      <c r="J11" s="121" t="s">
        <v>1</v>
      </c>
      <c r="L11" s="33"/>
    </row>
    <row r="12" spans="2:46" s="1" customFormat="1" ht="11.95" customHeight="1">
      <c r="B12" s="33"/>
      <c r="D12" s="119" t="s">
        <v>18</v>
      </c>
      <c r="F12" s="121" t="s">
        <v>19</v>
      </c>
      <c r="I12" s="122" t="s">
        <v>20</v>
      </c>
      <c r="J12" s="123" t="str">
        <f>'Rekapitulácia stavby'!AN8</f>
        <v>Vyplň údaj</v>
      </c>
      <c r="L12" s="33"/>
    </row>
    <row r="13" spans="2:46" s="1" customFormat="1" ht="10.95" customHeight="1">
      <c r="B13" s="33"/>
      <c r="I13" s="120"/>
      <c r="L13" s="33"/>
    </row>
    <row r="14" spans="2:46" s="1" customFormat="1" ht="11.95" customHeight="1">
      <c r="B14" s="33"/>
      <c r="D14" s="119" t="s">
        <v>21</v>
      </c>
      <c r="I14" s="122" t="s">
        <v>22</v>
      </c>
      <c r="J14" s="121" t="str">
        <f>IF('Rekapitulácia stavby'!AN10="","",'Rekapitulácia stavby'!AN10)</f>
        <v/>
      </c>
      <c r="L14" s="33"/>
    </row>
    <row r="15" spans="2:46" s="1" customFormat="1" ht="18" customHeight="1">
      <c r="B15" s="33"/>
      <c r="E15" s="121" t="str">
        <f>IF('Rekapitulácia stavby'!E11="","",'Rekapitulácia stavby'!E11)</f>
        <v>Obec Dolné Saliby</v>
      </c>
      <c r="I15" s="122" t="s">
        <v>24</v>
      </c>
      <c r="J15" s="121" t="str">
        <f>IF('Rekapitulácia stavby'!AN11="","",'Rekapitulácia stavby'!AN11)</f>
        <v/>
      </c>
      <c r="L15" s="33"/>
    </row>
    <row r="16" spans="2:46" s="1" customFormat="1" ht="6.95" customHeight="1">
      <c r="B16" s="33"/>
      <c r="I16" s="120"/>
      <c r="L16" s="33"/>
    </row>
    <row r="17" spans="2:12" s="1" customFormat="1" ht="11.95" customHeight="1">
      <c r="B17" s="33"/>
      <c r="D17" s="119" t="s">
        <v>25</v>
      </c>
      <c r="I17" s="122" t="s">
        <v>22</v>
      </c>
      <c r="J17" s="26" t="str">
        <f>'Rekapitulácia stavby'!AN13</f>
        <v>Vyplň údaj</v>
      </c>
      <c r="L17" s="33"/>
    </row>
    <row r="18" spans="2:12" s="1" customFormat="1" ht="18" customHeight="1">
      <c r="B18" s="33"/>
      <c r="E18" s="298" t="str">
        <f>'Rekapitulácia stavby'!E14</f>
        <v>Vyplň údaj</v>
      </c>
      <c r="F18" s="299"/>
      <c r="G18" s="299"/>
      <c r="H18" s="299"/>
      <c r="I18" s="122" t="s">
        <v>24</v>
      </c>
      <c r="J18" s="26" t="str">
        <f>'Rekapitulácia stavby'!AN14</f>
        <v>Vyplň údaj</v>
      </c>
      <c r="L18" s="33"/>
    </row>
    <row r="19" spans="2:12" s="1" customFormat="1" ht="6.95" customHeight="1">
      <c r="B19" s="33"/>
      <c r="I19" s="120"/>
      <c r="L19" s="33"/>
    </row>
    <row r="20" spans="2:12" s="1" customFormat="1" ht="11.95" customHeight="1">
      <c r="B20" s="33"/>
      <c r="D20" s="119" t="s">
        <v>27</v>
      </c>
      <c r="I20" s="122" t="s">
        <v>22</v>
      </c>
      <c r="J20" s="121" t="str">
        <f>IF('Rekapitulácia stavby'!AN16="","",'Rekapitulácia stavby'!AN16)</f>
        <v/>
      </c>
      <c r="L20" s="33"/>
    </row>
    <row r="21" spans="2:12" s="1" customFormat="1" ht="18" customHeight="1">
      <c r="B21" s="33"/>
      <c r="E21" s="121" t="str">
        <f>IF('Rekapitulácia stavby'!E17="","",'Rekapitulácia stavby'!E17)</f>
        <v>VISIA s.r.o, Sládkovičova 2052/50, 927 01 Šala</v>
      </c>
      <c r="I21" s="122" t="s">
        <v>24</v>
      </c>
      <c r="J21" s="121" t="str">
        <f>IF('Rekapitulácia stavby'!AN17="","",'Rekapitulácia stavby'!AN17)</f>
        <v/>
      </c>
      <c r="L21" s="33"/>
    </row>
    <row r="22" spans="2:12" s="1" customFormat="1" ht="6.95" customHeight="1">
      <c r="B22" s="33"/>
      <c r="I22" s="120"/>
      <c r="L22" s="33"/>
    </row>
    <row r="23" spans="2:12" s="1" customFormat="1" ht="11.95" customHeight="1">
      <c r="B23" s="33"/>
      <c r="D23" s="119" t="s">
        <v>31</v>
      </c>
      <c r="I23" s="122" t="s">
        <v>22</v>
      </c>
      <c r="J23" s="121" t="str">
        <f>IF('Rekapitulácia stavby'!AN19="","",'Rekapitulácia stavby'!AN19)</f>
        <v/>
      </c>
      <c r="L23" s="33"/>
    </row>
    <row r="24" spans="2:12" s="1" customFormat="1" ht="18" customHeight="1">
      <c r="B24" s="33"/>
      <c r="E24" s="121" t="str">
        <f>IF('Rekapitulácia stavby'!E20="","",'Rekapitulácia stavby'!E20)</f>
        <v xml:space="preserve"> </v>
      </c>
      <c r="I24" s="122" t="s">
        <v>24</v>
      </c>
      <c r="J24" s="121" t="str">
        <f>IF('Rekapitulácia stavby'!AN20="","",'Rekapitulácia stavby'!AN20)</f>
        <v/>
      </c>
      <c r="L24" s="33"/>
    </row>
    <row r="25" spans="2:12" s="1" customFormat="1" ht="6.95" customHeight="1">
      <c r="B25" s="33"/>
      <c r="I25" s="120"/>
      <c r="L25" s="33"/>
    </row>
    <row r="26" spans="2:12" s="1" customFormat="1" ht="11.95" customHeight="1">
      <c r="B26" s="33"/>
      <c r="D26" s="119" t="s">
        <v>32</v>
      </c>
      <c r="I26" s="120"/>
      <c r="L26" s="33"/>
    </row>
    <row r="27" spans="2:12" s="7" customFormat="1" ht="14.4" customHeight="1">
      <c r="B27" s="124"/>
      <c r="E27" s="300" t="s">
        <v>1</v>
      </c>
      <c r="F27" s="300"/>
      <c r="G27" s="300"/>
      <c r="H27" s="300"/>
      <c r="I27" s="125"/>
      <c r="L27" s="124"/>
    </row>
    <row r="28" spans="2:12" s="1" customFormat="1" ht="6.95" customHeight="1">
      <c r="B28" s="33"/>
      <c r="I28" s="120"/>
      <c r="L28" s="33"/>
    </row>
    <row r="29" spans="2:12" s="1" customFormat="1" ht="6.95" customHeight="1">
      <c r="B29" s="33"/>
      <c r="D29" s="59"/>
      <c r="E29" s="59"/>
      <c r="F29" s="59"/>
      <c r="G29" s="59"/>
      <c r="H29" s="59"/>
      <c r="I29" s="126"/>
      <c r="J29" s="59"/>
      <c r="K29" s="59"/>
      <c r="L29" s="33"/>
    </row>
    <row r="30" spans="2:12" s="1" customFormat="1" ht="14.4" customHeight="1">
      <c r="B30" s="33"/>
      <c r="D30" s="121" t="s">
        <v>102</v>
      </c>
      <c r="I30" s="120"/>
      <c r="J30" s="127">
        <f>J96</f>
        <v>0</v>
      </c>
      <c r="L30" s="33"/>
    </row>
    <row r="31" spans="2:12" s="1" customFormat="1" ht="14.4" customHeight="1">
      <c r="B31" s="33"/>
      <c r="D31" s="128" t="s">
        <v>93</v>
      </c>
      <c r="I31" s="120"/>
      <c r="J31" s="127">
        <f>J106</f>
        <v>0</v>
      </c>
      <c r="L31" s="33"/>
    </row>
    <row r="32" spans="2:12" s="1" customFormat="1" ht="25.35" customHeight="1">
      <c r="B32" s="33"/>
      <c r="D32" s="129" t="s">
        <v>35</v>
      </c>
      <c r="I32" s="120"/>
      <c r="J32" s="130">
        <f>ROUND(J30 + J31, 2)</f>
        <v>0</v>
      </c>
      <c r="L32" s="33"/>
    </row>
    <row r="33" spans="2:12" s="1" customFormat="1" ht="6.95" customHeight="1">
      <c r="B33" s="33"/>
      <c r="D33" s="59"/>
      <c r="E33" s="59"/>
      <c r="F33" s="59"/>
      <c r="G33" s="59"/>
      <c r="H33" s="59"/>
      <c r="I33" s="126"/>
      <c r="J33" s="59"/>
      <c r="K33" s="59"/>
      <c r="L33" s="33"/>
    </row>
    <row r="34" spans="2:12" s="1" customFormat="1" ht="14.4" customHeight="1">
      <c r="B34" s="33"/>
      <c r="F34" s="131" t="s">
        <v>37</v>
      </c>
      <c r="I34" s="132" t="s">
        <v>36</v>
      </c>
      <c r="J34" s="131" t="s">
        <v>38</v>
      </c>
      <c r="L34" s="33"/>
    </row>
    <row r="35" spans="2:12" s="1" customFormat="1" ht="14.4" customHeight="1">
      <c r="B35" s="33"/>
      <c r="D35" s="133" t="s">
        <v>39</v>
      </c>
      <c r="E35" s="119" t="s">
        <v>40</v>
      </c>
      <c r="F35" s="134">
        <f>ROUND((ROUND((SUM(BE106:BE113) + SUM(BE133:BE178)),  2) + SUM(BE180:BE184)), 2)</f>
        <v>0</v>
      </c>
      <c r="I35" s="135">
        <v>0.2</v>
      </c>
      <c r="J35" s="134">
        <f>ROUND((ROUND(((SUM(BE106:BE113) + SUM(BE133:BE178))*I35),  2) + (SUM(BE180:BE184)*I35)), 2)</f>
        <v>0</v>
      </c>
      <c r="L35" s="33"/>
    </row>
    <row r="36" spans="2:12" s="1" customFormat="1" ht="14.4" customHeight="1">
      <c r="B36" s="33"/>
      <c r="E36" s="119" t="s">
        <v>41</v>
      </c>
      <c r="F36" s="134">
        <f>ROUND((ROUND((SUM(BF106:BF113) + SUM(BF133:BF178)),  2) + SUM(BF180:BF184)), 2)</f>
        <v>0</v>
      </c>
      <c r="I36" s="135">
        <v>0.2</v>
      </c>
      <c r="J36" s="134">
        <f>ROUND((ROUND(((SUM(BF106:BF113) + SUM(BF133:BF178))*I36),  2) + (SUM(BF180:BF184)*I36)), 2)</f>
        <v>0</v>
      </c>
      <c r="L36" s="33"/>
    </row>
    <row r="37" spans="2:12" s="1" customFormat="1" ht="14.4" hidden="1" customHeight="1">
      <c r="B37" s="33"/>
      <c r="E37" s="119" t="s">
        <v>42</v>
      </c>
      <c r="F37" s="134">
        <f>ROUND((ROUND((SUM(BG106:BG113) + SUM(BG133:BG178)),  2) + SUM(BG180:BG184)), 2)</f>
        <v>0</v>
      </c>
      <c r="I37" s="135">
        <v>0.2</v>
      </c>
      <c r="J37" s="134">
        <f>0</f>
        <v>0</v>
      </c>
      <c r="L37" s="33"/>
    </row>
    <row r="38" spans="2:12" s="1" customFormat="1" ht="14.4" hidden="1" customHeight="1">
      <c r="B38" s="33"/>
      <c r="E38" s="119" t="s">
        <v>43</v>
      </c>
      <c r="F38" s="134">
        <f>ROUND((ROUND((SUM(BH106:BH113) + SUM(BH133:BH178)),  2) + SUM(BH180:BH184)), 2)</f>
        <v>0</v>
      </c>
      <c r="I38" s="135">
        <v>0.2</v>
      </c>
      <c r="J38" s="134">
        <f>0</f>
        <v>0</v>
      </c>
      <c r="L38" s="33"/>
    </row>
    <row r="39" spans="2:12" s="1" customFormat="1" ht="14.4" hidden="1" customHeight="1">
      <c r="B39" s="33"/>
      <c r="E39" s="119" t="s">
        <v>44</v>
      </c>
      <c r="F39" s="134">
        <f>ROUND((ROUND((SUM(BI106:BI113) + SUM(BI133:BI178)),  2) + SUM(BI180:BI184)), 2)</f>
        <v>0</v>
      </c>
      <c r="I39" s="135">
        <v>0</v>
      </c>
      <c r="J39" s="134">
        <f>0</f>
        <v>0</v>
      </c>
      <c r="L39" s="33"/>
    </row>
    <row r="40" spans="2:12" s="1" customFormat="1" ht="6.95" customHeight="1">
      <c r="B40" s="33"/>
      <c r="I40" s="120"/>
      <c r="L40" s="33"/>
    </row>
    <row r="41" spans="2:12" s="1" customFormat="1" ht="25.35" customHeight="1">
      <c r="B41" s="33"/>
      <c r="C41" s="136"/>
      <c r="D41" s="137" t="s">
        <v>45</v>
      </c>
      <c r="E41" s="138"/>
      <c r="F41" s="138"/>
      <c r="G41" s="139" t="s">
        <v>46</v>
      </c>
      <c r="H41" s="140" t="s">
        <v>47</v>
      </c>
      <c r="I41" s="141"/>
      <c r="J41" s="142">
        <f>SUM(J32:J39)</f>
        <v>0</v>
      </c>
      <c r="K41" s="143"/>
      <c r="L41" s="33"/>
    </row>
    <row r="42" spans="2:12" s="1" customFormat="1" ht="14.4" customHeight="1">
      <c r="B42" s="33"/>
      <c r="I42" s="120"/>
      <c r="L42" s="33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33"/>
      <c r="D50" s="144" t="s">
        <v>48</v>
      </c>
      <c r="E50" s="145"/>
      <c r="F50" s="145"/>
      <c r="G50" s="144" t="s">
        <v>49</v>
      </c>
      <c r="H50" s="145"/>
      <c r="I50" s="146"/>
      <c r="J50" s="145"/>
      <c r="K50" s="145"/>
      <c r="L50" s="33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">
      <c r="B61" s="33"/>
      <c r="D61" s="147" t="s">
        <v>50</v>
      </c>
      <c r="E61" s="148"/>
      <c r="F61" s="149" t="s">
        <v>51</v>
      </c>
      <c r="G61" s="147" t="s">
        <v>50</v>
      </c>
      <c r="H61" s="148"/>
      <c r="I61" s="150"/>
      <c r="J61" s="151" t="s">
        <v>51</v>
      </c>
      <c r="K61" s="148"/>
      <c r="L61" s="33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">
      <c r="B65" s="33"/>
      <c r="D65" s="144" t="s">
        <v>52</v>
      </c>
      <c r="E65" s="145"/>
      <c r="F65" s="145"/>
      <c r="G65" s="144" t="s">
        <v>53</v>
      </c>
      <c r="H65" s="145"/>
      <c r="I65" s="146"/>
      <c r="J65" s="145"/>
      <c r="K65" s="145"/>
      <c r="L65" s="33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">
      <c r="B76" s="33"/>
      <c r="D76" s="147" t="s">
        <v>50</v>
      </c>
      <c r="E76" s="148"/>
      <c r="F76" s="149" t="s">
        <v>51</v>
      </c>
      <c r="G76" s="147" t="s">
        <v>50</v>
      </c>
      <c r="H76" s="148"/>
      <c r="I76" s="150"/>
      <c r="J76" s="151" t="s">
        <v>51</v>
      </c>
      <c r="K76" s="148"/>
      <c r="L76" s="33"/>
    </row>
    <row r="77" spans="2:12" s="1" customFormat="1" ht="14.4" customHeight="1">
      <c r="B77" s="152"/>
      <c r="C77" s="153"/>
      <c r="D77" s="153"/>
      <c r="E77" s="153"/>
      <c r="F77" s="153"/>
      <c r="G77" s="153"/>
      <c r="H77" s="153"/>
      <c r="I77" s="154"/>
      <c r="J77" s="153"/>
      <c r="K77" s="153"/>
      <c r="L77" s="33"/>
    </row>
    <row r="81" spans="2:47" s="1" customFormat="1" ht="6.95" customHeight="1">
      <c r="B81" s="155"/>
      <c r="C81" s="156"/>
      <c r="D81" s="156"/>
      <c r="E81" s="156"/>
      <c r="F81" s="156"/>
      <c r="G81" s="156"/>
      <c r="H81" s="156"/>
      <c r="I81" s="157"/>
      <c r="J81" s="156"/>
      <c r="K81" s="156"/>
      <c r="L81" s="33"/>
    </row>
    <row r="82" spans="2:47" s="1" customFormat="1" ht="24.95" customHeight="1">
      <c r="B82" s="31"/>
      <c r="C82" s="19" t="s">
        <v>103</v>
      </c>
      <c r="D82" s="32"/>
      <c r="E82" s="32"/>
      <c r="F82" s="32"/>
      <c r="G82" s="32"/>
      <c r="H82" s="32"/>
      <c r="I82" s="120"/>
      <c r="J82" s="32"/>
      <c r="K82" s="32"/>
      <c r="L82" s="33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120"/>
      <c r="J83" s="32"/>
      <c r="K83" s="32"/>
      <c r="L83" s="33"/>
    </row>
    <row r="84" spans="2:47" s="1" customFormat="1" ht="11.95" customHeight="1">
      <c r="B84" s="31"/>
      <c r="C84" s="25" t="s">
        <v>14</v>
      </c>
      <c r="D84" s="32"/>
      <c r="E84" s="32"/>
      <c r="F84" s="32"/>
      <c r="G84" s="32"/>
      <c r="H84" s="32"/>
      <c r="I84" s="120"/>
      <c r="J84" s="32"/>
      <c r="K84" s="32"/>
      <c r="L84" s="33"/>
    </row>
    <row r="85" spans="2:47" s="1" customFormat="1" ht="14.4" customHeight="1">
      <c r="B85" s="31"/>
      <c r="C85" s="32"/>
      <c r="D85" s="32"/>
      <c r="E85" s="291" t="str">
        <f>E7</f>
        <v>Výstavba MFI s umelým povrchom a mantinelmi v obci Dolné Saliby</v>
      </c>
      <c r="F85" s="292"/>
      <c r="G85" s="292"/>
      <c r="H85" s="292"/>
      <c r="I85" s="120"/>
      <c r="J85" s="32"/>
      <c r="K85" s="32"/>
      <c r="L85" s="33"/>
    </row>
    <row r="86" spans="2:47" s="1" customFormat="1" ht="11.95" customHeight="1">
      <c r="B86" s="31"/>
      <c r="C86" s="25" t="s">
        <v>100</v>
      </c>
      <c r="D86" s="32"/>
      <c r="E86" s="32"/>
      <c r="F86" s="32"/>
      <c r="G86" s="32"/>
      <c r="H86" s="32"/>
      <c r="I86" s="120"/>
      <c r="J86" s="32"/>
      <c r="K86" s="32"/>
      <c r="L86" s="33"/>
    </row>
    <row r="87" spans="2:47" s="1" customFormat="1" ht="14.4" customHeight="1">
      <c r="B87" s="31"/>
      <c r="C87" s="32"/>
      <c r="D87" s="32"/>
      <c r="E87" s="280" t="str">
        <f>E9</f>
        <v>3 - Osvetlenie MFI</v>
      </c>
      <c r="F87" s="293"/>
      <c r="G87" s="293"/>
      <c r="H87" s="293"/>
      <c r="I87" s="120"/>
      <c r="J87" s="32"/>
      <c r="K87" s="32"/>
      <c r="L87" s="33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120"/>
      <c r="J88" s="32"/>
      <c r="K88" s="32"/>
      <c r="L88" s="33"/>
    </row>
    <row r="89" spans="2:47" s="1" customFormat="1" ht="11.95" customHeight="1"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122" t="s">
        <v>20</v>
      </c>
      <c r="J89" s="58" t="str">
        <f>IF(J12="","",J12)</f>
        <v>Vyplň údaj</v>
      </c>
      <c r="K89" s="32"/>
      <c r="L89" s="33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120"/>
      <c r="J90" s="32"/>
      <c r="K90" s="32"/>
      <c r="L90" s="33"/>
    </row>
    <row r="91" spans="2:47" s="1" customFormat="1" ht="55.15" customHeight="1">
      <c r="B91" s="31"/>
      <c r="C91" s="25" t="s">
        <v>21</v>
      </c>
      <c r="D91" s="32"/>
      <c r="E91" s="32"/>
      <c r="F91" s="23" t="str">
        <f>E15</f>
        <v>Obec Dolné Saliby</v>
      </c>
      <c r="G91" s="32"/>
      <c r="H91" s="32"/>
      <c r="I91" s="122" t="s">
        <v>27</v>
      </c>
      <c r="J91" s="28" t="str">
        <f>E21</f>
        <v>VISIA s.r.o, Sládkovičova 2052/50, 927 01 Šala</v>
      </c>
      <c r="K91" s="32"/>
      <c r="L91" s="33"/>
    </row>
    <row r="92" spans="2:47" s="1" customFormat="1" ht="15.55" customHeight="1"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122" t="s">
        <v>31</v>
      </c>
      <c r="J92" s="28" t="str">
        <f>E24</f>
        <v xml:space="preserve"> </v>
      </c>
      <c r="K92" s="32"/>
      <c r="L92" s="33"/>
    </row>
    <row r="93" spans="2:47" s="1" customFormat="1" ht="10.4" customHeight="1">
      <c r="B93" s="31"/>
      <c r="C93" s="32"/>
      <c r="D93" s="32"/>
      <c r="E93" s="32"/>
      <c r="F93" s="32"/>
      <c r="G93" s="32"/>
      <c r="H93" s="32"/>
      <c r="I93" s="120"/>
      <c r="J93" s="32"/>
      <c r="K93" s="32"/>
      <c r="L93" s="33"/>
    </row>
    <row r="94" spans="2:47" s="1" customFormat="1" ht="29.25" customHeight="1">
      <c r="B94" s="31"/>
      <c r="C94" s="158" t="s">
        <v>104</v>
      </c>
      <c r="D94" s="111"/>
      <c r="E94" s="111"/>
      <c r="F94" s="111"/>
      <c r="G94" s="111"/>
      <c r="H94" s="111"/>
      <c r="I94" s="159"/>
      <c r="J94" s="160" t="s">
        <v>105</v>
      </c>
      <c r="K94" s="111"/>
      <c r="L94" s="33"/>
    </row>
    <row r="95" spans="2:47" s="1" customFormat="1" ht="10.4" customHeight="1">
      <c r="B95" s="31"/>
      <c r="C95" s="32"/>
      <c r="D95" s="32"/>
      <c r="E95" s="32"/>
      <c r="F95" s="32"/>
      <c r="G95" s="32"/>
      <c r="H95" s="32"/>
      <c r="I95" s="120"/>
      <c r="J95" s="32"/>
      <c r="K95" s="32"/>
      <c r="L95" s="33"/>
    </row>
    <row r="96" spans="2:47" s="1" customFormat="1" ht="22.9" customHeight="1">
      <c r="B96" s="31"/>
      <c r="C96" s="161" t="s">
        <v>106</v>
      </c>
      <c r="D96" s="32"/>
      <c r="E96" s="32"/>
      <c r="F96" s="32"/>
      <c r="G96" s="32"/>
      <c r="H96" s="32"/>
      <c r="I96" s="120"/>
      <c r="J96" s="76">
        <f>J133</f>
        <v>0</v>
      </c>
      <c r="K96" s="32"/>
      <c r="L96" s="33"/>
      <c r="AU96" s="13" t="s">
        <v>107</v>
      </c>
    </row>
    <row r="97" spans="2:65" s="8" customFormat="1" ht="24.95" customHeight="1">
      <c r="B97" s="162"/>
      <c r="C97" s="163"/>
      <c r="D97" s="164" t="s">
        <v>108</v>
      </c>
      <c r="E97" s="165"/>
      <c r="F97" s="165"/>
      <c r="G97" s="165"/>
      <c r="H97" s="165"/>
      <c r="I97" s="166"/>
      <c r="J97" s="167">
        <f>J134</f>
        <v>0</v>
      </c>
      <c r="K97" s="163"/>
      <c r="L97" s="168"/>
    </row>
    <row r="98" spans="2:65" s="9" customFormat="1" ht="19.899999999999999" customHeight="1">
      <c r="B98" s="169"/>
      <c r="C98" s="170"/>
      <c r="D98" s="171" t="s">
        <v>110</v>
      </c>
      <c r="E98" s="172"/>
      <c r="F98" s="172"/>
      <c r="G98" s="172"/>
      <c r="H98" s="172"/>
      <c r="I98" s="173"/>
      <c r="J98" s="174">
        <f>J135</f>
        <v>0</v>
      </c>
      <c r="K98" s="170"/>
      <c r="L98" s="175"/>
    </row>
    <row r="99" spans="2:65" s="8" customFormat="1" ht="24.95" customHeight="1">
      <c r="B99" s="162"/>
      <c r="C99" s="163"/>
      <c r="D99" s="164" t="s">
        <v>271</v>
      </c>
      <c r="E99" s="165"/>
      <c r="F99" s="165"/>
      <c r="G99" s="165"/>
      <c r="H99" s="165"/>
      <c r="I99" s="166"/>
      <c r="J99" s="167">
        <f>J139</f>
        <v>0</v>
      </c>
      <c r="K99" s="163"/>
      <c r="L99" s="168"/>
    </row>
    <row r="100" spans="2:65" s="9" customFormat="1" ht="19.899999999999999" customHeight="1">
      <c r="B100" s="169"/>
      <c r="C100" s="170"/>
      <c r="D100" s="171" t="s">
        <v>272</v>
      </c>
      <c r="E100" s="172"/>
      <c r="F100" s="172"/>
      <c r="G100" s="172"/>
      <c r="H100" s="172"/>
      <c r="I100" s="173"/>
      <c r="J100" s="174">
        <f>J140</f>
        <v>0</v>
      </c>
      <c r="K100" s="170"/>
      <c r="L100" s="175"/>
    </row>
    <row r="101" spans="2:65" s="9" customFormat="1" ht="19.899999999999999" customHeight="1">
      <c r="B101" s="169"/>
      <c r="C101" s="170"/>
      <c r="D101" s="171" t="s">
        <v>273</v>
      </c>
      <c r="E101" s="172"/>
      <c r="F101" s="172"/>
      <c r="G101" s="172"/>
      <c r="H101" s="172"/>
      <c r="I101" s="173"/>
      <c r="J101" s="174">
        <f>J166</f>
        <v>0</v>
      </c>
      <c r="K101" s="170"/>
      <c r="L101" s="175"/>
    </row>
    <row r="102" spans="2:65" s="8" customFormat="1" ht="24.95" customHeight="1">
      <c r="B102" s="162"/>
      <c r="C102" s="163"/>
      <c r="D102" s="164" t="s">
        <v>274</v>
      </c>
      <c r="E102" s="165"/>
      <c r="F102" s="165"/>
      <c r="G102" s="165"/>
      <c r="H102" s="165"/>
      <c r="I102" s="166"/>
      <c r="J102" s="167">
        <f>J177</f>
        <v>0</v>
      </c>
      <c r="K102" s="163"/>
      <c r="L102" s="168"/>
    </row>
    <row r="103" spans="2:65" s="8" customFormat="1" ht="21.75" customHeight="1">
      <c r="B103" s="162"/>
      <c r="C103" s="163"/>
      <c r="D103" s="176" t="s">
        <v>117</v>
      </c>
      <c r="E103" s="163"/>
      <c r="F103" s="163"/>
      <c r="G103" s="163"/>
      <c r="H103" s="163"/>
      <c r="I103" s="177"/>
      <c r="J103" s="178">
        <f>J179</f>
        <v>0</v>
      </c>
      <c r="K103" s="163"/>
      <c r="L103" s="168"/>
    </row>
    <row r="104" spans="2:65" s="1" customFormat="1" ht="21.75" customHeight="1">
      <c r="B104" s="31"/>
      <c r="C104" s="32"/>
      <c r="D104" s="32"/>
      <c r="E104" s="32"/>
      <c r="F104" s="32"/>
      <c r="G104" s="32"/>
      <c r="H104" s="32"/>
      <c r="I104" s="120"/>
      <c r="J104" s="32"/>
      <c r="K104" s="32"/>
      <c r="L104" s="33"/>
    </row>
    <row r="105" spans="2:65" s="1" customFormat="1" ht="6.95" customHeight="1">
      <c r="B105" s="31"/>
      <c r="C105" s="32"/>
      <c r="D105" s="32"/>
      <c r="E105" s="32"/>
      <c r="F105" s="32"/>
      <c r="G105" s="32"/>
      <c r="H105" s="32"/>
      <c r="I105" s="120"/>
      <c r="J105" s="32"/>
      <c r="K105" s="32"/>
      <c r="L105" s="33"/>
    </row>
    <row r="106" spans="2:65" s="1" customFormat="1" ht="29.25" customHeight="1">
      <c r="B106" s="31"/>
      <c r="C106" s="161" t="s">
        <v>118</v>
      </c>
      <c r="D106" s="32"/>
      <c r="E106" s="32"/>
      <c r="F106" s="32"/>
      <c r="G106" s="32"/>
      <c r="H106" s="32"/>
      <c r="I106" s="120"/>
      <c r="J106" s="179">
        <f>ROUND(J107 + J108 + J109 + J110 + J111 + J112,2)</f>
        <v>0</v>
      </c>
      <c r="K106" s="32"/>
      <c r="L106" s="33"/>
      <c r="N106" s="180" t="s">
        <v>39</v>
      </c>
    </row>
    <row r="107" spans="2:65" s="1" customFormat="1" ht="18" customHeight="1">
      <c r="B107" s="31"/>
      <c r="C107" s="32"/>
      <c r="D107" s="260" t="s">
        <v>119</v>
      </c>
      <c r="E107" s="259"/>
      <c r="F107" s="259"/>
      <c r="G107" s="32"/>
      <c r="H107" s="32"/>
      <c r="I107" s="120"/>
      <c r="J107" s="102">
        <v>0</v>
      </c>
      <c r="K107" s="32"/>
      <c r="L107" s="181"/>
      <c r="M107" s="120"/>
      <c r="N107" s="182" t="s">
        <v>41</v>
      </c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83" t="s">
        <v>120</v>
      </c>
      <c r="AZ107" s="120"/>
      <c r="BA107" s="120"/>
      <c r="BB107" s="120"/>
      <c r="BC107" s="120"/>
      <c r="BD107" s="120"/>
      <c r="BE107" s="184">
        <f t="shared" ref="BE107:BE112" si="0">IF(N107="základná",J107,0)</f>
        <v>0</v>
      </c>
      <c r="BF107" s="184">
        <f t="shared" ref="BF107:BF112" si="1">IF(N107="znížená",J107,0)</f>
        <v>0</v>
      </c>
      <c r="BG107" s="184">
        <f t="shared" ref="BG107:BG112" si="2">IF(N107="zákl. prenesená",J107,0)</f>
        <v>0</v>
      </c>
      <c r="BH107" s="184">
        <f t="shared" ref="BH107:BH112" si="3">IF(N107="zníž. prenesená",J107,0)</f>
        <v>0</v>
      </c>
      <c r="BI107" s="184">
        <f t="shared" ref="BI107:BI112" si="4">IF(N107="nulová",J107,0)</f>
        <v>0</v>
      </c>
      <c r="BJ107" s="183" t="s">
        <v>84</v>
      </c>
      <c r="BK107" s="120"/>
      <c r="BL107" s="120"/>
      <c r="BM107" s="120"/>
    </row>
    <row r="108" spans="2:65" s="1" customFormat="1" ht="18" customHeight="1">
      <c r="B108" s="31"/>
      <c r="C108" s="32"/>
      <c r="D108" s="260" t="s">
        <v>121</v>
      </c>
      <c r="E108" s="259"/>
      <c r="F108" s="259"/>
      <c r="G108" s="32"/>
      <c r="H108" s="32"/>
      <c r="I108" s="120"/>
      <c r="J108" s="102">
        <v>0</v>
      </c>
      <c r="K108" s="32"/>
      <c r="L108" s="181"/>
      <c r="M108" s="120"/>
      <c r="N108" s="182" t="s">
        <v>41</v>
      </c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83" t="s">
        <v>120</v>
      </c>
      <c r="AZ108" s="120"/>
      <c r="BA108" s="120"/>
      <c r="BB108" s="120"/>
      <c r="BC108" s="120"/>
      <c r="BD108" s="120"/>
      <c r="BE108" s="184">
        <f t="shared" si="0"/>
        <v>0</v>
      </c>
      <c r="BF108" s="184">
        <f t="shared" si="1"/>
        <v>0</v>
      </c>
      <c r="BG108" s="184">
        <f t="shared" si="2"/>
        <v>0</v>
      </c>
      <c r="BH108" s="184">
        <f t="shared" si="3"/>
        <v>0</v>
      </c>
      <c r="BI108" s="184">
        <f t="shared" si="4"/>
        <v>0</v>
      </c>
      <c r="BJ108" s="183" t="s">
        <v>84</v>
      </c>
      <c r="BK108" s="120"/>
      <c r="BL108" s="120"/>
      <c r="BM108" s="120"/>
    </row>
    <row r="109" spans="2:65" s="1" customFormat="1" ht="18" customHeight="1">
      <c r="B109" s="31"/>
      <c r="C109" s="32"/>
      <c r="D109" s="260" t="s">
        <v>122</v>
      </c>
      <c r="E109" s="259"/>
      <c r="F109" s="259"/>
      <c r="G109" s="32"/>
      <c r="H109" s="32"/>
      <c r="I109" s="120"/>
      <c r="J109" s="102">
        <v>0</v>
      </c>
      <c r="K109" s="32"/>
      <c r="L109" s="181"/>
      <c r="M109" s="120"/>
      <c r="N109" s="182" t="s">
        <v>41</v>
      </c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83" t="s">
        <v>120</v>
      </c>
      <c r="AZ109" s="120"/>
      <c r="BA109" s="120"/>
      <c r="BB109" s="120"/>
      <c r="BC109" s="120"/>
      <c r="BD109" s="120"/>
      <c r="BE109" s="184">
        <f t="shared" si="0"/>
        <v>0</v>
      </c>
      <c r="BF109" s="184">
        <f t="shared" si="1"/>
        <v>0</v>
      </c>
      <c r="BG109" s="184">
        <f t="shared" si="2"/>
        <v>0</v>
      </c>
      <c r="BH109" s="184">
        <f t="shared" si="3"/>
        <v>0</v>
      </c>
      <c r="BI109" s="184">
        <f t="shared" si="4"/>
        <v>0</v>
      </c>
      <c r="BJ109" s="183" t="s">
        <v>84</v>
      </c>
      <c r="BK109" s="120"/>
      <c r="BL109" s="120"/>
      <c r="BM109" s="120"/>
    </row>
    <row r="110" spans="2:65" s="1" customFormat="1" ht="18" customHeight="1">
      <c r="B110" s="31"/>
      <c r="C110" s="32"/>
      <c r="D110" s="260" t="s">
        <v>123</v>
      </c>
      <c r="E110" s="259"/>
      <c r="F110" s="259"/>
      <c r="G110" s="32"/>
      <c r="H110" s="32"/>
      <c r="I110" s="120"/>
      <c r="J110" s="102">
        <v>0</v>
      </c>
      <c r="K110" s="32"/>
      <c r="L110" s="181"/>
      <c r="M110" s="120"/>
      <c r="N110" s="182" t="s">
        <v>41</v>
      </c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83" t="s">
        <v>120</v>
      </c>
      <c r="AZ110" s="120"/>
      <c r="BA110" s="120"/>
      <c r="BB110" s="120"/>
      <c r="BC110" s="120"/>
      <c r="BD110" s="120"/>
      <c r="BE110" s="184">
        <f t="shared" si="0"/>
        <v>0</v>
      </c>
      <c r="BF110" s="184">
        <f t="shared" si="1"/>
        <v>0</v>
      </c>
      <c r="BG110" s="184">
        <f t="shared" si="2"/>
        <v>0</v>
      </c>
      <c r="BH110" s="184">
        <f t="shared" si="3"/>
        <v>0</v>
      </c>
      <c r="BI110" s="184">
        <f t="shared" si="4"/>
        <v>0</v>
      </c>
      <c r="BJ110" s="183" t="s">
        <v>84</v>
      </c>
      <c r="BK110" s="120"/>
      <c r="BL110" s="120"/>
      <c r="BM110" s="120"/>
    </row>
    <row r="111" spans="2:65" s="1" customFormat="1" ht="18" customHeight="1">
      <c r="B111" s="31"/>
      <c r="C111" s="32"/>
      <c r="D111" s="260" t="s">
        <v>124</v>
      </c>
      <c r="E111" s="259"/>
      <c r="F111" s="259"/>
      <c r="G111" s="32"/>
      <c r="H111" s="32"/>
      <c r="I111" s="120"/>
      <c r="J111" s="102">
        <v>0</v>
      </c>
      <c r="K111" s="32"/>
      <c r="L111" s="181"/>
      <c r="M111" s="120"/>
      <c r="N111" s="182" t="s">
        <v>41</v>
      </c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83" t="s">
        <v>120</v>
      </c>
      <c r="AZ111" s="120"/>
      <c r="BA111" s="120"/>
      <c r="BB111" s="120"/>
      <c r="BC111" s="120"/>
      <c r="BD111" s="120"/>
      <c r="BE111" s="184">
        <f t="shared" si="0"/>
        <v>0</v>
      </c>
      <c r="BF111" s="184">
        <f t="shared" si="1"/>
        <v>0</v>
      </c>
      <c r="BG111" s="184">
        <f t="shared" si="2"/>
        <v>0</v>
      </c>
      <c r="BH111" s="184">
        <f t="shared" si="3"/>
        <v>0</v>
      </c>
      <c r="BI111" s="184">
        <f t="shared" si="4"/>
        <v>0</v>
      </c>
      <c r="BJ111" s="183" t="s">
        <v>84</v>
      </c>
      <c r="BK111" s="120"/>
      <c r="BL111" s="120"/>
      <c r="BM111" s="120"/>
    </row>
    <row r="112" spans="2:65" s="1" customFormat="1" ht="18" customHeight="1">
      <c r="B112" s="31"/>
      <c r="C112" s="32"/>
      <c r="D112" s="101" t="s">
        <v>125</v>
      </c>
      <c r="E112" s="32"/>
      <c r="F112" s="32"/>
      <c r="G112" s="32"/>
      <c r="H112" s="32"/>
      <c r="I112" s="120"/>
      <c r="J112" s="102">
        <f>ROUND(J30*T112,2)</f>
        <v>0</v>
      </c>
      <c r="K112" s="32"/>
      <c r="L112" s="181"/>
      <c r="M112" s="120"/>
      <c r="N112" s="182" t="s">
        <v>41</v>
      </c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83" t="s">
        <v>126</v>
      </c>
      <c r="AZ112" s="120"/>
      <c r="BA112" s="120"/>
      <c r="BB112" s="120"/>
      <c r="BC112" s="120"/>
      <c r="BD112" s="120"/>
      <c r="BE112" s="184">
        <f t="shared" si="0"/>
        <v>0</v>
      </c>
      <c r="BF112" s="184">
        <f t="shared" si="1"/>
        <v>0</v>
      </c>
      <c r="BG112" s="184">
        <f t="shared" si="2"/>
        <v>0</v>
      </c>
      <c r="BH112" s="184">
        <f t="shared" si="3"/>
        <v>0</v>
      </c>
      <c r="BI112" s="184">
        <f t="shared" si="4"/>
        <v>0</v>
      </c>
      <c r="BJ112" s="183" t="s">
        <v>84</v>
      </c>
      <c r="BK112" s="120"/>
      <c r="BL112" s="120"/>
      <c r="BM112" s="120"/>
    </row>
    <row r="113" spans="2:12" s="1" customFormat="1">
      <c r="B113" s="31"/>
      <c r="C113" s="32"/>
      <c r="D113" s="32"/>
      <c r="E113" s="32"/>
      <c r="F113" s="32"/>
      <c r="G113" s="32"/>
      <c r="H113" s="32"/>
      <c r="I113" s="120"/>
      <c r="J113" s="32"/>
      <c r="K113" s="32"/>
      <c r="L113" s="33"/>
    </row>
    <row r="114" spans="2:12" s="1" customFormat="1" ht="29.25" customHeight="1">
      <c r="B114" s="31"/>
      <c r="C114" s="110" t="s">
        <v>98</v>
      </c>
      <c r="D114" s="111"/>
      <c r="E114" s="111"/>
      <c r="F114" s="111"/>
      <c r="G114" s="111"/>
      <c r="H114" s="111"/>
      <c r="I114" s="159"/>
      <c r="J114" s="112">
        <f>ROUND(J96+J106,2)</f>
        <v>0</v>
      </c>
      <c r="K114" s="111"/>
      <c r="L114" s="33"/>
    </row>
    <row r="115" spans="2:12" s="1" customFormat="1" ht="6.95" customHeight="1">
      <c r="B115" s="46"/>
      <c r="C115" s="47"/>
      <c r="D115" s="47"/>
      <c r="E115" s="47"/>
      <c r="F115" s="47"/>
      <c r="G115" s="47"/>
      <c r="H115" s="47"/>
      <c r="I115" s="154"/>
      <c r="J115" s="47"/>
      <c r="K115" s="47"/>
      <c r="L115" s="33"/>
    </row>
    <row r="119" spans="2:12" s="1" customFormat="1" ht="6.95" customHeight="1">
      <c r="B119" s="48"/>
      <c r="C119" s="49"/>
      <c r="D119" s="49"/>
      <c r="E119" s="49"/>
      <c r="F119" s="49"/>
      <c r="G119" s="49"/>
      <c r="H119" s="49"/>
      <c r="I119" s="157"/>
      <c r="J119" s="49"/>
      <c r="K119" s="49"/>
      <c r="L119" s="33"/>
    </row>
    <row r="120" spans="2:12" s="1" customFormat="1" ht="24.95" customHeight="1">
      <c r="B120" s="31"/>
      <c r="C120" s="19" t="s">
        <v>127</v>
      </c>
      <c r="D120" s="32"/>
      <c r="E120" s="32"/>
      <c r="F120" s="32"/>
      <c r="G120" s="32"/>
      <c r="H120" s="32"/>
      <c r="I120" s="120"/>
      <c r="J120" s="32"/>
      <c r="K120" s="32"/>
      <c r="L120" s="33"/>
    </row>
    <row r="121" spans="2:12" s="1" customFormat="1" ht="6.95" customHeight="1">
      <c r="B121" s="31"/>
      <c r="C121" s="32"/>
      <c r="D121" s="32"/>
      <c r="E121" s="32"/>
      <c r="F121" s="32"/>
      <c r="G121" s="32"/>
      <c r="H121" s="32"/>
      <c r="I121" s="120"/>
      <c r="J121" s="32"/>
      <c r="K121" s="32"/>
      <c r="L121" s="33"/>
    </row>
    <row r="122" spans="2:12" s="1" customFormat="1" ht="11.95" customHeight="1">
      <c r="B122" s="31"/>
      <c r="C122" s="25" t="s">
        <v>14</v>
      </c>
      <c r="D122" s="32"/>
      <c r="E122" s="32"/>
      <c r="F122" s="32"/>
      <c r="G122" s="32"/>
      <c r="H122" s="32"/>
      <c r="I122" s="120"/>
      <c r="J122" s="32"/>
      <c r="K122" s="32"/>
      <c r="L122" s="33"/>
    </row>
    <row r="123" spans="2:12" s="1" customFormat="1" ht="14.4" customHeight="1">
      <c r="B123" s="31"/>
      <c r="C123" s="32"/>
      <c r="D123" s="32"/>
      <c r="E123" s="291" t="str">
        <f>E7</f>
        <v>Výstavba MFI s umelým povrchom a mantinelmi v obci Dolné Saliby</v>
      </c>
      <c r="F123" s="292"/>
      <c r="G123" s="292"/>
      <c r="H123" s="292"/>
      <c r="I123" s="120"/>
      <c r="J123" s="32"/>
      <c r="K123" s="32"/>
      <c r="L123" s="33"/>
    </row>
    <row r="124" spans="2:12" s="1" customFormat="1" ht="11.95" customHeight="1">
      <c r="B124" s="31"/>
      <c r="C124" s="25" t="s">
        <v>100</v>
      </c>
      <c r="D124" s="32"/>
      <c r="E124" s="32"/>
      <c r="F124" s="32"/>
      <c r="G124" s="32"/>
      <c r="H124" s="32"/>
      <c r="I124" s="120"/>
      <c r="J124" s="32"/>
      <c r="K124" s="32"/>
      <c r="L124" s="33"/>
    </row>
    <row r="125" spans="2:12" s="1" customFormat="1" ht="14.4" customHeight="1">
      <c r="B125" s="31"/>
      <c r="C125" s="32"/>
      <c r="D125" s="32"/>
      <c r="E125" s="280" t="str">
        <f>E9</f>
        <v>3 - Osvetlenie MFI</v>
      </c>
      <c r="F125" s="293"/>
      <c r="G125" s="293"/>
      <c r="H125" s="293"/>
      <c r="I125" s="120"/>
      <c r="J125" s="32"/>
      <c r="K125" s="32"/>
      <c r="L125" s="33"/>
    </row>
    <row r="126" spans="2:12" s="1" customFormat="1" ht="6.95" customHeight="1">
      <c r="B126" s="31"/>
      <c r="C126" s="32"/>
      <c r="D126" s="32"/>
      <c r="E126" s="32"/>
      <c r="F126" s="32"/>
      <c r="G126" s="32"/>
      <c r="H126" s="32"/>
      <c r="I126" s="120"/>
      <c r="J126" s="32"/>
      <c r="K126" s="32"/>
      <c r="L126" s="33"/>
    </row>
    <row r="127" spans="2:12" s="1" customFormat="1" ht="11.95" customHeight="1">
      <c r="B127" s="31"/>
      <c r="C127" s="25" t="s">
        <v>18</v>
      </c>
      <c r="D127" s="32"/>
      <c r="E127" s="32"/>
      <c r="F127" s="23" t="str">
        <f>F12</f>
        <v xml:space="preserve"> </v>
      </c>
      <c r="G127" s="32"/>
      <c r="H127" s="32"/>
      <c r="I127" s="122" t="s">
        <v>20</v>
      </c>
      <c r="J127" s="58" t="str">
        <f>IF(J12="","",J12)</f>
        <v>Vyplň údaj</v>
      </c>
      <c r="K127" s="32"/>
      <c r="L127" s="33"/>
    </row>
    <row r="128" spans="2:12" s="1" customFormat="1" ht="6.95" customHeight="1">
      <c r="B128" s="31"/>
      <c r="C128" s="32"/>
      <c r="D128" s="32"/>
      <c r="E128" s="32"/>
      <c r="F128" s="32"/>
      <c r="G128" s="32"/>
      <c r="H128" s="32"/>
      <c r="I128" s="120"/>
      <c r="J128" s="32"/>
      <c r="K128" s="32"/>
      <c r="L128" s="33"/>
    </row>
    <row r="129" spans="2:65" s="1" customFormat="1" ht="55.15" customHeight="1">
      <c r="B129" s="31"/>
      <c r="C129" s="25" t="s">
        <v>21</v>
      </c>
      <c r="D129" s="32"/>
      <c r="E129" s="32"/>
      <c r="F129" s="23" t="str">
        <f>E15</f>
        <v>Obec Dolné Saliby</v>
      </c>
      <c r="G129" s="32"/>
      <c r="H129" s="32"/>
      <c r="I129" s="122" t="s">
        <v>27</v>
      </c>
      <c r="J129" s="28" t="str">
        <f>E21</f>
        <v>VISIA s.r.o, Sládkovičova 2052/50, 927 01 Šala</v>
      </c>
      <c r="K129" s="32"/>
      <c r="L129" s="33"/>
    </row>
    <row r="130" spans="2:65" s="1" customFormat="1" ht="15.55" customHeight="1">
      <c r="B130" s="31"/>
      <c r="C130" s="25" t="s">
        <v>25</v>
      </c>
      <c r="D130" s="32"/>
      <c r="E130" s="32"/>
      <c r="F130" s="23" t="str">
        <f>IF(E18="","",E18)</f>
        <v>Vyplň údaj</v>
      </c>
      <c r="G130" s="32"/>
      <c r="H130" s="32"/>
      <c r="I130" s="122" t="s">
        <v>31</v>
      </c>
      <c r="J130" s="28" t="str">
        <f>E24</f>
        <v xml:space="preserve"> </v>
      </c>
      <c r="K130" s="32"/>
      <c r="L130" s="33"/>
    </row>
    <row r="131" spans="2:65" s="1" customFormat="1" ht="10.4" customHeight="1">
      <c r="B131" s="31"/>
      <c r="C131" s="32"/>
      <c r="D131" s="32"/>
      <c r="E131" s="32"/>
      <c r="F131" s="32"/>
      <c r="G131" s="32"/>
      <c r="H131" s="32"/>
      <c r="I131" s="120"/>
      <c r="J131" s="32"/>
      <c r="K131" s="32"/>
      <c r="L131" s="33"/>
    </row>
    <row r="132" spans="2:65" s="10" customFormat="1" ht="29.25" customHeight="1">
      <c r="B132" s="185"/>
      <c r="C132" s="186" t="s">
        <v>128</v>
      </c>
      <c r="D132" s="187" t="s">
        <v>60</v>
      </c>
      <c r="E132" s="187" t="s">
        <v>56</v>
      </c>
      <c r="F132" s="187" t="s">
        <v>57</v>
      </c>
      <c r="G132" s="187" t="s">
        <v>129</v>
      </c>
      <c r="H132" s="187" t="s">
        <v>130</v>
      </c>
      <c r="I132" s="188" t="s">
        <v>131</v>
      </c>
      <c r="J132" s="189" t="s">
        <v>105</v>
      </c>
      <c r="K132" s="190" t="s">
        <v>132</v>
      </c>
      <c r="L132" s="191"/>
      <c r="M132" s="67" t="s">
        <v>1</v>
      </c>
      <c r="N132" s="68" t="s">
        <v>39</v>
      </c>
      <c r="O132" s="68" t="s">
        <v>133</v>
      </c>
      <c r="P132" s="68" t="s">
        <v>134</v>
      </c>
      <c r="Q132" s="68" t="s">
        <v>135</v>
      </c>
      <c r="R132" s="68" t="s">
        <v>136</v>
      </c>
      <c r="S132" s="68" t="s">
        <v>137</v>
      </c>
      <c r="T132" s="69" t="s">
        <v>138</v>
      </c>
    </row>
    <row r="133" spans="2:65" s="1" customFormat="1" ht="22.9" customHeight="1">
      <c r="B133" s="31"/>
      <c r="C133" s="74" t="s">
        <v>102</v>
      </c>
      <c r="D133" s="32"/>
      <c r="E133" s="32"/>
      <c r="F133" s="32"/>
      <c r="G133" s="32"/>
      <c r="H133" s="32"/>
      <c r="I133" s="120"/>
      <c r="J133" s="192">
        <f>BK133</f>
        <v>0</v>
      </c>
      <c r="K133" s="32"/>
      <c r="L133" s="33"/>
      <c r="M133" s="70"/>
      <c r="N133" s="71"/>
      <c r="O133" s="71"/>
      <c r="P133" s="193">
        <f>P134+P139+P177+P179</f>
        <v>0</v>
      </c>
      <c r="Q133" s="71"/>
      <c r="R133" s="193">
        <f>R134+R139+R177+R179</f>
        <v>0</v>
      </c>
      <c r="S133" s="71"/>
      <c r="T133" s="194">
        <f>T134+T139+T177+T179</f>
        <v>0</v>
      </c>
      <c r="AT133" s="13" t="s">
        <v>74</v>
      </c>
      <c r="AU133" s="13" t="s">
        <v>107</v>
      </c>
      <c r="BK133" s="195">
        <f>BK134+BK139+BK177+BK179</f>
        <v>0</v>
      </c>
    </row>
    <row r="134" spans="2:65" s="11" customFormat="1" ht="25.95" customHeight="1">
      <c r="B134" s="196"/>
      <c r="C134" s="197"/>
      <c r="D134" s="198" t="s">
        <v>74</v>
      </c>
      <c r="E134" s="199" t="s">
        <v>139</v>
      </c>
      <c r="F134" s="199" t="s">
        <v>140</v>
      </c>
      <c r="G134" s="197"/>
      <c r="H134" s="197"/>
      <c r="I134" s="200"/>
      <c r="J134" s="178">
        <f>BK134</f>
        <v>0</v>
      </c>
      <c r="K134" s="197"/>
      <c r="L134" s="201"/>
      <c r="M134" s="202"/>
      <c r="N134" s="203"/>
      <c r="O134" s="203"/>
      <c r="P134" s="204">
        <f>P135</f>
        <v>0</v>
      </c>
      <c r="Q134" s="203"/>
      <c r="R134" s="204">
        <f>R135</f>
        <v>0</v>
      </c>
      <c r="S134" s="203"/>
      <c r="T134" s="205">
        <f>T135</f>
        <v>0</v>
      </c>
      <c r="AR134" s="206" t="s">
        <v>80</v>
      </c>
      <c r="AT134" s="207" t="s">
        <v>74</v>
      </c>
      <c r="AU134" s="207" t="s">
        <v>75</v>
      </c>
      <c r="AY134" s="206" t="s">
        <v>141</v>
      </c>
      <c r="BK134" s="208">
        <f>BK135</f>
        <v>0</v>
      </c>
    </row>
    <row r="135" spans="2:65" s="11" customFormat="1" ht="22.9" customHeight="1">
      <c r="B135" s="196"/>
      <c r="C135" s="197"/>
      <c r="D135" s="198" t="s">
        <v>74</v>
      </c>
      <c r="E135" s="209" t="s">
        <v>84</v>
      </c>
      <c r="F135" s="209" t="s">
        <v>168</v>
      </c>
      <c r="G135" s="197"/>
      <c r="H135" s="197"/>
      <c r="I135" s="200"/>
      <c r="J135" s="210">
        <f>BK135</f>
        <v>0</v>
      </c>
      <c r="K135" s="197"/>
      <c r="L135" s="201"/>
      <c r="M135" s="202"/>
      <c r="N135" s="203"/>
      <c r="O135" s="203"/>
      <c r="P135" s="204">
        <f>SUM(P136:P138)</f>
        <v>0</v>
      </c>
      <c r="Q135" s="203"/>
      <c r="R135" s="204">
        <f>SUM(R136:R138)</f>
        <v>0</v>
      </c>
      <c r="S135" s="203"/>
      <c r="T135" s="205">
        <f>SUM(T136:T138)</f>
        <v>0</v>
      </c>
      <c r="AR135" s="206" t="s">
        <v>80</v>
      </c>
      <c r="AT135" s="207" t="s">
        <v>74</v>
      </c>
      <c r="AU135" s="207" t="s">
        <v>80</v>
      </c>
      <c r="AY135" s="206" t="s">
        <v>141</v>
      </c>
      <c r="BK135" s="208">
        <f>SUM(BK136:BK138)</f>
        <v>0</v>
      </c>
    </row>
    <row r="136" spans="2:65" s="1" customFormat="1" ht="14.4" customHeight="1">
      <c r="B136" s="31"/>
      <c r="C136" s="211" t="s">
        <v>80</v>
      </c>
      <c r="D136" s="211" t="s">
        <v>143</v>
      </c>
      <c r="E136" s="212" t="s">
        <v>344</v>
      </c>
      <c r="F136" s="213" t="s">
        <v>345</v>
      </c>
      <c r="G136" s="214" t="s">
        <v>146</v>
      </c>
      <c r="H136" s="215">
        <v>3</v>
      </c>
      <c r="I136" s="216"/>
      <c r="J136" s="215">
        <f>ROUND(I136*H136,3)</f>
        <v>0</v>
      </c>
      <c r="K136" s="213" t="s">
        <v>1</v>
      </c>
      <c r="L136" s="33"/>
      <c r="M136" s="217" t="s">
        <v>1</v>
      </c>
      <c r="N136" s="218" t="s">
        <v>41</v>
      </c>
      <c r="O136" s="63"/>
      <c r="P136" s="219">
        <f>O136*H136</f>
        <v>0</v>
      </c>
      <c r="Q136" s="219">
        <v>0</v>
      </c>
      <c r="R136" s="219">
        <f>Q136*H136</f>
        <v>0</v>
      </c>
      <c r="S136" s="219">
        <v>0</v>
      </c>
      <c r="T136" s="220">
        <f>S136*H136</f>
        <v>0</v>
      </c>
      <c r="AR136" s="221" t="s">
        <v>148</v>
      </c>
      <c r="AT136" s="221" t="s">
        <v>143</v>
      </c>
      <c r="AU136" s="221" t="s">
        <v>84</v>
      </c>
      <c r="AY136" s="13" t="s">
        <v>141</v>
      </c>
      <c r="BE136" s="106">
        <f>IF(N136="základná",J136,0)</f>
        <v>0</v>
      </c>
      <c r="BF136" s="106">
        <f>IF(N136="znížená",J136,0)</f>
        <v>0</v>
      </c>
      <c r="BG136" s="106">
        <f>IF(N136="zákl. prenesená",J136,0)</f>
        <v>0</v>
      </c>
      <c r="BH136" s="106">
        <f>IF(N136="zníž. prenesená",J136,0)</f>
        <v>0</v>
      </c>
      <c r="BI136" s="106">
        <f>IF(N136="nulová",J136,0)</f>
        <v>0</v>
      </c>
      <c r="BJ136" s="13" t="s">
        <v>84</v>
      </c>
      <c r="BK136" s="222">
        <f>ROUND(I136*H136,3)</f>
        <v>0</v>
      </c>
      <c r="BL136" s="13" t="s">
        <v>148</v>
      </c>
      <c r="BM136" s="221" t="s">
        <v>84</v>
      </c>
    </row>
    <row r="137" spans="2:65" s="1" customFormat="1" ht="32.4" customHeight="1">
      <c r="B137" s="31"/>
      <c r="C137" s="223" t="s">
        <v>84</v>
      </c>
      <c r="D137" s="223" t="s">
        <v>174</v>
      </c>
      <c r="E137" s="224" t="s">
        <v>346</v>
      </c>
      <c r="F137" s="225" t="s">
        <v>347</v>
      </c>
      <c r="G137" s="226" t="s">
        <v>146</v>
      </c>
      <c r="H137" s="227">
        <v>3</v>
      </c>
      <c r="I137" s="228"/>
      <c r="J137" s="227">
        <f>ROUND(I137*H137,3)</f>
        <v>0</v>
      </c>
      <c r="K137" s="225" t="s">
        <v>1</v>
      </c>
      <c r="L137" s="229"/>
      <c r="M137" s="230" t="s">
        <v>1</v>
      </c>
      <c r="N137" s="231" t="s">
        <v>41</v>
      </c>
      <c r="O137" s="63"/>
      <c r="P137" s="219">
        <f>O137*H137</f>
        <v>0</v>
      </c>
      <c r="Q137" s="219">
        <v>0</v>
      </c>
      <c r="R137" s="219">
        <f>Q137*H137</f>
        <v>0</v>
      </c>
      <c r="S137" s="219">
        <v>0</v>
      </c>
      <c r="T137" s="220">
        <f>S137*H137</f>
        <v>0</v>
      </c>
      <c r="AR137" s="221" t="s">
        <v>173</v>
      </c>
      <c r="AT137" s="221" t="s">
        <v>174</v>
      </c>
      <c r="AU137" s="221" t="s">
        <v>84</v>
      </c>
      <c r="AY137" s="13" t="s">
        <v>141</v>
      </c>
      <c r="BE137" s="106">
        <f>IF(N137="základná",J137,0)</f>
        <v>0</v>
      </c>
      <c r="BF137" s="106">
        <f>IF(N137="znížená",J137,0)</f>
        <v>0</v>
      </c>
      <c r="BG137" s="106">
        <f>IF(N137="zákl. prenesená",J137,0)</f>
        <v>0</v>
      </c>
      <c r="BH137" s="106">
        <f>IF(N137="zníž. prenesená",J137,0)</f>
        <v>0</v>
      </c>
      <c r="BI137" s="106">
        <f>IF(N137="nulová",J137,0)</f>
        <v>0</v>
      </c>
      <c r="BJ137" s="13" t="s">
        <v>84</v>
      </c>
      <c r="BK137" s="222">
        <f>ROUND(I137*H137,3)</f>
        <v>0</v>
      </c>
      <c r="BL137" s="13" t="s">
        <v>148</v>
      </c>
      <c r="BM137" s="221" t="s">
        <v>148</v>
      </c>
    </row>
    <row r="138" spans="2:65" s="1" customFormat="1" ht="14.4" customHeight="1">
      <c r="B138" s="31"/>
      <c r="C138" s="223" t="s">
        <v>87</v>
      </c>
      <c r="D138" s="223" t="s">
        <v>174</v>
      </c>
      <c r="E138" s="224" t="s">
        <v>348</v>
      </c>
      <c r="F138" s="225" t="s">
        <v>349</v>
      </c>
      <c r="G138" s="226" t="s">
        <v>224</v>
      </c>
      <c r="H138" s="227">
        <v>6</v>
      </c>
      <c r="I138" s="228"/>
      <c r="J138" s="227">
        <f>ROUND(I138*H138,3)</f>
        <v>0</v>
      </c>
      <c r="K138" s="225" t="s">
        <v>1</v>
      </c>
      <c r="L138" s="229"/>
      <c r="M138" s="230" t="s">
        <v>1</v>
      </c>
      <c r="N138" s="231" t="s">
        <v>41</v>
      </c>
      <c r="O138" s="63"/>
      <c r="P138" s="219">
        <f>O138*H138</f>
        <v>0</v>
      </c>
      <c r="Q138" s="219">
        <v>0</v>
      </c>
      <c r="R138" s="219">
        <f>Q138*H138</f>
        <v>0</v>
      </c>
      <c r="S138" s="219">
        <v>0</v>
      </c>
      <c r="T138" s="220">
        <f>S138*H138</f>
        <v>0</v>
      </c>
      <c r="AR138" s="221" t="s">
        <v>173</v>
      </c>
      <c r="AT138" s="221" t="s">
        <v>174</v>
      </c>
      <c r="AU138" s="221" t="s">
        <v>84</v>
      </c>
      <c r="AY138" s="13" t="s">
        <v>141</v>
      </c>
      <c r="BE138" s="106">
        <f>IF(N138="základná",J138,0)</f>
        <v>0</v>
      </c>
      <c r="BF138" s="106">
        <f>IF(N138="znížená",J138,0)</f>
        <v>0</v>
      </c>
      <c r="BG138" s="106">
        <f>IF(N138="zákl. prenesená",J138,0)</f>
        <v>0</v>
      </c>
      <c r="BH138" s="106">
        <f>IF(N138="zníž. prenesená",J138,0)</f>
        <v>0</v>
      </c>
      <c r="BI138" s="106">
        <f>IF(N138="nulová",J138,0)</f>
        <v>0</v>
      </c>
      <c r="BJ138" s="13" t="s">
        <v>84</v>
      </c>
      <c r="BK138" s="222">
        <f>ROUND(I138*H138,3)</f>
        <v>0</v>
      </c>
      <c r="BL138" s="13" t="s">
        <v>148</v>
      </c>
      <c r="BM138" s="221" t="s">
        <v>163</v>
      </c>
    </row>
    <row r="139" spans="2:65" s="11" customFormat="1" ht="25.95" customHeight="1">
      <c r="B139" s="196"/>
      <c r="C139" s="197"/>
      <c r="D139" s="198" t="s">
        <v>74</v>
      </c>
      <c r="E139" s="199" t="s">
        <v>174</v>
      </c>
      <c r="F139" s="199" t="s">
        <v>275</v>
      </c>
      <c r="G139" s="197"/>
      <c r="H139" s="197"/>
      <c r="I139" s="200"/>
      <c r="J139" s="178">
        <f>BK139</f>
        <v>0</v>
      </c>
      <c r="K139" s="197"/>
      <c r="L139" s="201"/>
      <c r="M139" s="202"/>
      <c r="N139" s="203"/>
      <c r="O139" s="203"/>
      <c r="P139" s="204">
        <f>P140+P166</f>
        <v>0</v>
      </c>
      <c r="Q139" s="203"/>
      <c r="R139" s="204">
        <f>R140+R166</f>
        <v>0</v>
      </c>
      <c r="S139" s="203"/>
      <c r="T139" s="205">
        <f>T140+T166</f>
        <v>0</v>
      </c>
      <c r="AR139" s="206" t="s">
        <v>87</v>
      </c>
      <c r="AT139" s="207" t="s">
        <v>74</v>
      </c>
      <c r="AU139" s="207" t="s">
        <v>75</v>
      </c>
      <c r="AY139" s="206" t="s">
        <v>141</v>
      </c>
      <c r="BK139" s="208">
        <f>BK140+BK166</f>
        <v>0</v>
      </c>
    </row>
    <row r="140" spans="2:65" s="11" customFormat="1" ht="22.9" customHeight="1">
      <c r="B140" s="196"/>
      <c r="C140" s="197"/>
      <c r="D140" s="198" t="s">
        <v>74</v>
      </c>
      <c r="E140" s="209" t="s">
        <v>276</v>
      </c>
      <c r="F140" s="209" t="s">
        <v>277</v>
      </c>
      <c r="G140" s="197"/>
      <c r="H140" s="197"/>
      <c r="I140" s="200"/>
      <c r="J140" s="210">
        <f>BK140</f>
        <v>0</v>
      </c>
      <c r="K140" s="197"/>
      <c r="L140" s="201"/>
      <c r="M140" s="202"/>
      <c r="N140" s="203"/>
      <c r="O140" s="203"/>
      <c r="P140" s="204">
        <f>SUM(P141:P165)</f>
        <v>0</v>
      </c>
      <c r="Q140" s="203"/>
      <c r="R140" s="204">
        <f>SUM(R141:R165)</f>
        <v>0</v>
      </c>
      <c r="S140" s="203"/>
      <c r="T140" s="205">
        <f>SUM(T141:T165)</f>
        <v>0</v>
      </c>
      <c r="AR140" s="206" t="s">
        <v>87</v>
      </c>
      <c r="AT140" s="207" t="s">
        <v>74</v>
      </c>
      <c r="AU140" s="207" t="s">
        <v>80</v>
      </c>
      <c r="AY140" s="206" t="s">
        <v>141</v>
      </c>
      <c r="BK140" s="208">
        <f>SUM(BK141:BK165)</f>
        <v>0</v>
      </c>
    </row>
    <row r="141" spans="2:65" s="1" customFormat="1" ht="21.6" customHeight="1">
      <c r="B141" s="31"/>
      <c r="C141" s="211" t="s">
        <v>148</v>
      </c>
      <c r="D141" s="211" t="s">
        <v>143</v>
      </c>
      <c r="E141" s="212" t="s">
        <v>350</v>
      </c>
      <c r="F141" s="213" t="s">
        <v>351</v>
      </c>
      <c r="G141" s="214" t="s">
        <v>224</v>
      </c>
      <c r="H141" s="215">
        <v>84</v>
      </c>
      <c r="I141" s="216"/>
      <c r="J141" s="215">
        <f t="shared" ref="J141:J165" si="5">ROUND(I141*H141,3)</f>
        <v>0</v>
      </c>
      <c r="K141" s="213" t="s">
        <v>1</v>
      </c>
      <c r="L141" s="33"/>
      <c r="M141" s="217" t="s">
        <v>1</v>
      </c>
      <c r="N141" s="218" t="s">
        <v>41</v>
      </c>
      <c r="O141" s="63"/>
      <c r="P141" s="219">
        <f t="shared" ref="P141:P165" si="6">O141*H141</f>
        <v>0</v>
      </c>
      <c r="Q141" s="219">
        <v>0</v>
      </c>
      <c r="R141" s="219">
        <f t="shared" ref="R141:R165" si="7">Q141*H141</f>
        <v>0</v>
      </c>
      <c r="S141" s="219">
        <v>0</v>
      </c>
      <c r="T141" s="220">
        <f t="shared" ref="T141:T165" si="8">S141*H141</f>
        <v>0</v>
      </c>
      <c r="AR141" s="221" t="s">
        <v>280</v>
      </c>
      <c r="AT141" s="221" t="s">
        <v>143</v>
      </c>
      <c r="AU141" s="221" t="s">
        <v>84</v>
      </c>
      <c r="AY141" s="13" t="s">
        <v>141</v>
      </c>
      <c r="BE141" s="106">
        <f t="shared" ref="BE141:BE165" si="9">IF(N141="základná",J141,0)</f>
        <v>0</v>
      </c>
      <c r="BF141" s="106">
        <f t="shared" ref="BF141:BF165" si="10">IF(N141="znížená",J141,0)</f>
        <v>0</v>
      </c>
      <c r="BG141" s="106">
        <f t="shared" ref="BG141:BG165" si="11">IF(N141="zákl. prenesená",J141,0)</f>
        <v>0</v>
      </c>
      <c r="BH141" s="106">
        <f t="shared" ref="BH141:BH165" si="12">IF(N141="zníž. prenesená",J141,0)</f>
        <v>0</v>
      </c>
      <c r="BI141" s="106">
        <f t="shared" ref="BI141:BI165" si="13">IF(N141="nulová",J141,0)</f>
        <v>0</v>
      </c>
      <c r="BJ141" s="13" t="s">
        <v>84</v>
      </c>
      <c r="BK141" s="222">
        <f t="shared" ref="BK141:BK165" si="14">ROUND(I141*H141,3)</f>
        <v>0</v>
      </c>
      <c r="BL141" s="13" t="s">
        <v>280</v>
      </c>
      <c r="BM141" s="221" t="s">
        <v>173</v>
      </c>
    </row>
    <row r="142" spans="2:65" s="1" customFormat="1" ht="14.4" customHeight="1">
      <c r="B142" s="31"/>
      <c r="C142" s="211" t="s">
        <v>159</v>
      </c>
      <c r="D142" s="211" t="s">
        <v>143</v>
      </c>
      <c r="E142" s="212" t="s">
        <v>286</v>
      </c>
      <c r="F142" s="213" t="s">
        <v>287</v>
      </c>
      <c r="G142" s="214" t="s">
        <v>241</v>
      </c>
      <c r="H142" s="215">
        <v>120</v>
      </c>
      <c r="I142" s="216"/>
      <c r="J142" s="215">
        <f t="shared" si="5"/>
        <v>0</v>
      </c>
      <c r="K142" s="213" t="s">
        <v>1</v>
      </c>
      <c r="L142" s="33"/>
      <c r="M142" s="217" t="s">
        <v>1</v>
      </c>
      <c r="N142" s="218" t="s">
        <v>41</v>
      </c>
      <c r="O142" s="63"/>
      <c r="P142" s="219">
        <f t="shared" si="6"/>
        <v>0</v>
      </c>
      <c r="Q142" s="219">
        <v>0</v>
      </c>
      <c r="R142" s="219">
        <f t="shared" si="7"/>
        <v>0</v>
      </c>
      <c r="S142" s="219">
        <v>0</v>
      </c>
      <c r="T142" s="220">
        <f t="shared" si="8"/>
        <v>0</v>
      </c>
      <c r="AR142" s="221" t="s">
        <v>280</v>
      </c>
      <c r="AT142" s="221" t="s">
        <v>143</v>
      </c>
      <c r="AU142" s="221" t="s">
        <v>84</v>
      </c>
      <c r="AY142" s="13" t="s">
        <v>141</v>
      </c>
      <c r="BE142" s="106">
        <f t="shared" si="9"/>
        <v>0</v>
      </c>
      <c r="BF142" s="106">
        <f t="shared" si="10"/>
        <v>0</v>
      </c>
      <c r="BG142" s="106">
        <f t="shared" si="11"/>
        <v>0</v>
      </c>
      <c r="BH142" s="106">
        <f t="shared" si="12"/>
        <v>0</v>
      </c>
      <c r="BI142" s="106">
        <f t="shared" si="13"/>
        <v>0</v>
      </c>
      <c r="BJ142" s="13" t="s">
        <v>84</v>
      </c>
      <c r="BK142" s="222">
        <f t="shared" si="14"/>
        <v>0</v>
      </c>
      <c r="BL142" s="13" t="s">
        <v>280</v>
      </c>
      <c r="BM142" s="221" t="s">
        <v>182</v>
      </c>
    </row>
    <row r="143" spans="2:65" s="1" customFormat="1" ht="21.6" customHeight="1">
      <c r="B143" s="31"/>
      <c r="C143" s="223" t="s">
        <v>163</v>
      </c>
      <c r="D143" s="223" t="s">
        <v>174</v>
      </c>
      <c r="E143" s="224" t="s">
        <v>352</v>
      </c>
      <c r="F143" s="225" t="s">
        <v>353</v>
      </c>
      <c r="G143" s="226" t="s">
        <v>241</v>
      </c>
      <c r="H143" s="227">
        <v>120</v>
      </c>
      <c r="I143" s="228"/>
      <c r="J143" s="227">
        <f t="shared" si="5"/>
        <v>0</v>
      </c>
      <c r="K143" s="225" t="s">
        <v>1</v>
      </c>
      <c r="L143" s="229"/>
      <c r="M143" s="230" t="s">
        <v>1</v>
      </c>
      <c r="N143" s="231" t="s">
        <v>41</v>
      </c>
      <c r="O143" s="63"/>
      <c r="P143" s="219">
        <f t="shared" si="6"/>
        <v>0</v>
      </c>
      <c r="Q143" s="219">
        <v>0</v>
      </c>
      <c r="R143" s="219">
        <f t="shared" si="7"/>
        <v>0</v>
      </c>
      <c r="S143" s="219">
        <v>0</v>
      </c>
      <c r="T143" s="220">
        <f t="shared" si="8"/>
        <v>0</v>
      </c>
      <c r="AR143" s="221" t="s">
        <v>285</v>
      </c>
      <c r="AT143" s="221" t="s">
        <v>174</v>
      </c>
      <c r="AU143" s="221" t="s">
        <v>84</v>
      </c>
      <c r="AY143" s="13" t="s">
        <v>141</v>
      </c>
      <c r="BE143" s="106">
        <f t="shared" si="9"/>
        <v>0</v>
      </c>
      <c r="BF143" s="106">
        <f t="shared" si="10"/>
        <v>0</v>
      </c>
      <c r="BG143" s="106">
        <f t="shared" si="11"/>
        <v>0</v>
      </c>
      <c r="BH143" s="106">
        <f t="shared" si="12"/>
        <v>0</v>
      </c>
      <c r="BI143" s="106">
        <f t="shared" si="13"/>
        <v>0</v>
      </c>
      <c r="BJ143" s="13" t="s">
        <v>84</v>
      </c>
      <c r="BK143" s="222">
        <f t="shared" si="14"/>
        <v>0</v>
      </c>
      <c r="BL143" s="13" t="s">
        <v>280</v>
      </c>
      <c r="BM143" s="221" t="s">
        <v>191</v>
      </c>
    </row>
    <row r="144" spans="2:65" s="1" customFormat="1" ht="32.4" customHeight="1">
      <c r="B144" s="31"/>
      <c r="C144" s="211" t="s">
        <v>169</v>
      </c>
      <c r="D144" s="211" t="s">
        <v>143</v>
      </c>
      <c r="E144" s="212" t="s">
        <v>354</v>
      </c>
      <c r="F144" s="213" t="s">
        <v>355</v>
      </c>
      <c r="G144" s="214" t="s">
        <v>224</v>
      </c>
      <c r="H144" s="215">
        <v>1</v>
      </c>
      <c r="I144" s="216"/>
      <c r="J144" s="215">
        <f t="shared" si="5"/>
        <v>0</v>
      </c>
      <c r="K144" s="213" t="s">
        <v>1</v>
      </c>
      <c r="L144" s="33"/>
      <c r="M144" s="217" t="s">
        <v>1</v>
      </c>
      <c r="N144" s="218" t="s">
        <v>41</v>
      </c>
      <c r="O144" s="63"/>
      <c r="P144" s="219">
        <f t="shared" si="6"/>
        <v>0</v>
      </c>
      <c r="Q144" s="219">
        <v>0</v>
      </c>
      <c r="R144" s="219">
        <f t="shared" si="7"/>
        <v>0</v>
      </c>
      <c r="S144" s="219">
        <v>0</v>
      </c>
      <c r="T144" s="220">
        <f t="shared" si="8"/>
        <v>0</v>
      </c>
      <c r="AR144" s="221" t="s">
        <v>280</v>
      </c>
      <c r="AT144" s="221" t="s">
        <v>143</v>
      </c>
      <c r="AU144" s="221" t="s">
        <v>84</v>
      </c>
      <c r="AY144" s="13" t="s">
        <v>141</v>
      </c>
      <c r="BE144" s="106">
        <f t="shared" si="9"/>
        <v>0</v>
      </c>
      <c r="BF144" s="106">
        <f t="shared" si="10"/>
        <v>0</v>
      </c>
      <c r="BG144" s="106">
        <f t="shared" si="11"/>
        <v>0</v>
      </c>
      <c r="BH144" s="106">
        <f t="shared" si="12"/>
        <v>0</v>
      </c>
      <c r="BI144" s="106">
        <f t="shared" si="13"/>
        <v>0</v>
      </c>
      <c r="BJ144" s="13" t="s">
        <v>84</v>
      </c>
      <c r="BK144" s="222">
        <f t="shared" si="14"/>
        <v>0</v>
      </c>
      <c r="BL144" s="13" t="s">
        <v>280</v>
      </c>
      <c r="BM144" s="221" t="s">
        <v>199</v>
      </c>
    </row>
    <row r="145" spans="2:65" s="1" customFormat="1" ht="21.6" customHeight="1">
      <c r="B145" s="31"/>
      <c r="C145" s="223" t="s">
        <v>173</v>
      </c>
      <c r="D145" s="223" t="s">
        <v>174</v>
      </c>
      <c r="E145" s="224" t="s">
        <v>356</v>
      </c>
      <c r="F145" s="225" t="s">
        <v>357</v>
      </c>
      <c r="G145" s="226" t="s">
        <v>224</v>
      </c>
      <c r="H145" s="227">
        <v>1</v>
      </c>
      <c r="I145" s="228"/>
      <c r="J145" s="227">
        <f t="shared" si="5"/>
        <v>0</v>
      </c>
      <c r="K145" s="225" t="s">
        <v>1</v>
      </c>
      <c r="L145" s="229"/>
      <c r="M145" s="230" t="s">
        <v>1</v>
      </c>
      <c r="N145" s="231" t="s">
        <v>41</v>
      </c>
      <c r="O145" s="63"/>
      <c r="P145" s="219">
        <f t="shared" si="6"/>
        <v>0</v>
      </c>
      <c r="Q145" s="219">
        <v>0</v>
      </c>
      <c r="R145" s="219">
        <f t="shared" si="7"/>
        <v>0</v>
      </c>
      <c r="S145" s="219">
        <v>0</v>
      </c>
      <c r="T145" s="220">
        <f t="shared" si="8"/>
        <v>0</v>
      </c>
      <c r="AR145" s="221" t="s">
        <v>285</v>
      </c>
      <c r="AT145" s="221" t="s">
        <v>174</v>
      </c>
      <c r="AU145" s="221" t="s">
        <v>84</v>
      </c>
      <c r="AY145" s="13" t="s">
        <v>141</v>
      </c>
      <c r="BE145" s="106">
        <f t="shared" si="9"/>
        <v>0</v>
      </c>
      <c r="BF145" s="106">
        <f t="shared" si="10"/>
        <v>0</v>
      </c>
      <c r="BG145" s="106">
        <f t="shared" si="11"/>
        <v>0</v>
      </c>
      <c r="BH145" s="106">
        <f t="shared" si="12"/>
        <v>0</v>
      </c>
      <c r="BI145" s="106">
        <f t="shared" si="13"/>
        <v>0</v>
      </c>
      <c r="BJ145" s="13" t="s">
        <v>84</v>
      </c>
      <c r="BK145" s="222">
        <f t="shared" si="14"/>
        <v>0</v>
      </c>
      <c r="BL145" s="13" t="s">
        <v>280</v>
      </c>
      <c r="BM145" s="221" t="s">
        <v>207</v>
      </c>
    </row>
    <row r="146" spans="2:65" s="1" customFormat="1" ht="14.4" customHeight="1">
      <c r="B146" s="31"/>
      <c r="C146" s="211" t="s">
        <v>178</v>
      </c>
      <c r="D146" s="211" t="s">
        <v>143</v>
      </c>
      <c r="E146" s="212" t="s">
        <v>358</v>
      </c>
      <c r="F146" s="213" t="s">
        <v>359</v>
      </c>
      <c r="G146" s="214" t="s">
        <v>224</v>
      </c>
      <c r="H146" s="215">
        <v>8</v>
      </c>
      <c r="I146" s="216"/>
      <c r="J146" s="215">
        <f t="shared" si="5"/>
        <v>0</v>
      </c>
      <c r="K146" s="213" t="s">
        <v>1</v>
      </c>
      <c r="L146" s="33"/>
      <c r="M146" s="217" t="s">
        <v>1</v>
      </c>
      <c r="N146" s="218" t="s">
        <v>41</v>
      </c>
      <c r="O146" s="63"/>
      <c r="P146" s="219">
        <f t="shared" si="6"/>
        <v>0</v>
      </c>
      <c r="Q146" s="219">
        <v>0</v>
      </c>
      <c r="R146" s="219">
        <f t="shared" si="7"/>
        <v>0</v>
      </c>
      <c r="S146" s="219">
        <v>0</v>
      </c>
      <c r="T146" s="220">
        <f t="shared" si="8"/>
        <v>0</v>
      </c>
      <c r="AR146" s="221" t="s">
        <v>280</v>
      </c>
      <c r="AT146" s="221" t="s">
        <v>143</v>
      </c>
      <c r="AU146" s="221" t="s">
        <v>84</v>
      </c>
      <c r="AY146" s="13" t="s">
        <v>141</v>
      </c>
      <c r="BE146" s="106">
        <f t="shared" si="9"/>
        <v>0</v>
      </c>
      <c r="BF146" s="106">
        <f t="shared" si="10"/>
        <v>0</v>
      </c>
      <c r="BG146" s="106">
        <f t="shared" si="11"/>
        <v>0</v>
      </c>
      <c r="BH146" s="106">
        <f t="shared" si="12"/>
        <v>0</v>
      </c>
      <c r="BI146" s="106">
        <f t="shared" si="13"/>
        <v>0</v>
      </c>
      <c r="BJ146" s="13" t="s">
        <v>84</v>
      </c>
      <c r="BK146" s="222">
        <f t="shared" si="14"/>
        <v>0</v>
      </c>
      <c r="BL146" s="13" t="s">
        <v>280</v>
      </c>
      <c r="BM146" s="221" t="s">
        <v>216</v>
      </c>
    </row>
    <row r="147" spans="2:65" s="1" customFormat="1" ht="14.4" customHeight="1">
      <c r="B147" s="31"/>
      <c r="C147" s="223" t="s">
        <v>182</v>
      </c>
      <c r="D147" s="223" t="s">
        <v>174</v>
      </c>
      <c r="E147" s="224" t="s">
        <v>360</v>
      </c>
      <c r="F147" s="225" t="s">
        <v>361</v>
      </c>
      <c r="G147" s="226" t="s">
        <v>224</v>
      </c>
      <c r="H147" s="227">
        <v>8</v>
      </c>
      <c r="I147" s="228"/>
      <c r="J147" s="227">
        <f t="shared" si="5"/>
        <v>0</v>
      </c>
      <c r="K147" s="225" t="s">
        <v>1</v>
      </c>
      <c r="L147" s="229"/>
      <c r="M147" s="230" t="s">
        <v>1</v>
      </c>
      <c r="N147" s="231" t="s">
        <v>41</v>
      </c>
      <c r="O147" s="63"/>
      <c r="P147" s="219">
        <f t="shared" si="6"/>
        <v>0</v>
      </c>
      <c r="Q147" s="219">
        <v>0</v>
      </c>
      <c r="R147" s="219">
        <f t="shared" si="7"/>
        <v>0</v>
      </c>
      <c r="S147" s="219">
        <v>0</v>
      </c>
      <c r="T147" s="220">
        <f t="shared" si="8"/>
        <v>0</v>
      </c>
      <c r="AR147" s="221" t="s">
        <v>285</v>
      </c>
      <c r="AT147" s="221" t="s">
        <v>174</v>
      </c>
      <c r="AU147" s="221" t="s">
        <v>84</v>
      </c>
      <c r="AY147" s="13" t="s">
        <v>141</v>
      </c>
      <c r="BE147" s="106">
        <f t="shared" si="9"/>
        <v>0</v>
      </c>
      <c r="BF147" s="106">
        <f t="shared" si="10"/>
        <v>0</v>
      </c>
      <c r="BG147" s="106">
        <f t="shared" si="11"/>
        <v>0</v>
      </c>
      <c r="BH147" s="106">
        <f t="shared" si="12"/>
        <v>0</v>
      </c>
      <c r="BI147" s="106">
        <f t="shared" si="13"/>
        <v>0</v>
      </c>
      <c r="BJ147" s="13" t="s">
        <v>84</v>
      </c>
      <c r="BK147" s="222">
        <f t="shared" si="14"/>
        <v>0</v>
      </c>
      <c r="BL147" s="13" t="s">
        <v>280</v>
      </c>
      <c r="BM147" s="221" t="s">
        <v>7</v>
      </c>
    </row>
    <row r="148" spans="2:65" s="1" customFormat="1" ht="14.4" customHeight="1">
      <c r="B148" s="31"/>
      <c r="C148" s="211" t="s">
        <v>186</v>
      </c>
      <c r="D148" s="211" t="s">
        <v>143</v>
      </c>
      <c r="E148" s="212" t="s">
        <v>362</v>
      </c>
      <c r="F148" s="213" t="s">
        <v>363</v>
      </c>
      <c r="G148" s="214" t="s">
        <v>224</v>
      </c>
      <c r="H148" s="215">
        <v>6</v>
      </c>
      <c r="I148" s="216"/>
      <c r="J148" s="215">
        <f t="shared" si="5"/>
        <v>0</v>
      </c>
      <c r="K148" s="213" t="s">
        <v>1</v>
      </c>
      <c r="L148" s="33"/>
      <c r="M148" s="217" t="s">
        <v>1</v>
      </c>
      <c r="N148" s="218" t="s">
        <v>41</v>
      </c>
      <c r="O148" s="63"/>
      <c r="P148" s="219">
        <f t="shared" si="6"/>
        <v>0</v>
      </c>
      <c r="Q148" s="219">
        <v>0</v>
      </c>
      <c r="R148" s="219">
        <f t="shared" si="7"/>
        <v>0</v>
      </c>
      <c r="S148" s="219">
        <v>0</v>
      </c>
      <c r="T148" s="220">
        <f t="shared" si="8"/>
        <v>0</v>
      </c>
      <c r="AR148" s="221" t="s">
        <v>280</v>
      </c>
      <c r="AT148" s="221" t="s">
        <v>143</v>
      </c>
      <c r="AU148" s="221" t="s">
        <v>84</v>
      </c>
      <c r="AY148" s="13" t="s">
        <v>141</v>
      </c>
      <c r="BE148" s="106">
        <f t="shared" si="9"/>
        <v>0</v>
      </c>
      <c r="BF148" s="106">
        <f t="shared" si="10"/>
        <v>0</v>
      </c>
      <c r="BG148" s="106">
        <f t="shared" si="11"/>
        <v>0</v>
      </c>
      <c r="BH148" s="106">
        <f t="shared" si="12"/>
        <v>0</v>
      </c>
      <c r="BI148" s="106">
        <f t="shared" si="13"/>
        <v>0</v>
      </c>
      <c r="BJ148" s="13" t="s">
        <v>84</v>
      </c>
      <c r="BK148" s="222">
        <f t="shared" si="14"/>
        <v>0</v>
      </c>
      <c r="BL148" s="13" t="s">
        <v>280</v>
      </c>
      <c r="BM148" s="221" t="s">
        <v>234</v>
      </c>
    </row>
    <row r="149" spans="2:65" s="1" customFormat="1" ht="14.4" customHeight="1">
      <c r="B149" s="31"/>
      <c r="C149" s="223" t="s">
        <v>191</v>
      </c>
      <c r="D149" s="223" t="s">
        <v>174</v>
      </c>
      <c r="E149" s="224" t="s">
        <v>364</v>
      </c>
      <c r="F149" s="225" t="s">
        <v>365</v>
      </c>
      <c r="G149" s="226" t="s">
        <v>224</v>
      </c>
      <c r="H149" s="227">
        <v>6</v>
      </c>
      <c r="I149" s="228"/>
      <c r="J149" s="227">
        <f t="shared" si="5"/>
        <v>0</v>
      </c>
      <c r="K149" s="225" t="s">
        <v>1</v>
      </c>
      <c r="L149" s="229"/>
      <c r="M149" s="230" t="s">
        <v>1</v>
      </c>
      <c r="N149" s="231" t="s">
        <v>41</v>
      </c>
      <c r="O149" s="63"/>
      <c r="P149" s="219">
        <f t="shared" si="6"/>
        <v>0</v>
      </c>
      <c r="Q149" s="219">
        <v>0</v>
      </c>
      <c r="R149" s="219">
        <f t="shared" si="7"/>
        <v>0</v>
      </c>
      <c r="S149" s="219">
        <v>0</v>
      </c>
      <c r="T149" s="220">
        <f t="shared" si="8"/>
        <v>0</v>
      </c>
      <c r="AR149" s="221" t="s">
        <v>285</v>
      </c>
      <c r="AT149" s="221" t="s">
        <v>174</v>
      </c>
      <c r="AU149" s="221" t="s">
        <v>84</v>
      </c>
      <c r="AY149" s="13" t="s">
        <v>141</v>
      </c>
      <c r="BE149" s="106">
        <f t="shared" si="9"/>
        <v>0</v>
      </c>
      <c r="BF149" s="106">
        <f t="shared" si="10"/>
        <v>0</v>
      </c>
      <c r="BG149" s="106">
        <f t="shared" si="11"/>
        <v>0</v>
      </c>
      <c r="BH149" s="106">
        <f t="shared" si="12"/>
        <v>0</v>
      </c>
      <c r="BI149" s="106">
        <f t="shared" si="13"/>
        <v>0</v>
      </c>
      <c r="BJ149" s="13" t="s">
        <v>84</v>
      </c>
      <c r="BK149" s="222">
        <f t="shared" si="14"/>
        <v>0</v>
      </c>
      <c r="BL149" s="13" t="s">
        <v>280</v>
      </c>
      <c r="BM149" s="221" t="s">
        <v>243</v>
      </c>
    </row>
    <row r="150" spans="2:65" s="1" customFormat="1" ht="21.6" customHeight="1">
      <c r="B150" s="31"/>
      <c r="C150" s="211" t="s">
        <v>195</v>
      </c>
      <c r="D150" s="211" t="s">
        <v>143</v>
      </c>
      <c r="E150" s="212" t="s">
        <v>366</v>
      </c>
      <c r="F150" s="213" t="s">
        <v>367</v>
      </c>
      <c r="G150" s="214" t="s">
        <v>224</v>
      </c>
      <c r="H150" s="215">
        <v>4</v>
      </c>
      <c r="I150" s="216"/>
      <c r="J150" s="215">
        <f t="shared" si="5"/>
        <v>0</v>
      </c>
      <c r="K150" s="213" t="s">
        <v>1</v>
      </c>
      <c r="L150" s="33"/>
      <c r="M150" s="217" t="s">
        <v>1</v>
      </c>
      <c r="N150" s="218" t="s">
        <v>41</v>
      </c>
      <c r="O150" s="63"/>
      <c r="P150" s="219">
        <f t="shared" si="6"/>
        <v>0</v>
      </c>
      <c r="Q150" s="219">
        <v>0</v>
      </c>
      <c r="R150" s="219">
        <f t="shared" si="7"/>
        <v>0</v>
      </c>
      <c r="S150" s="219">
        <v>0</v>
      </c>
      <c r="T150" s="220">
        <f t="shared" si="8"/>
        <v>0</v>
      </c>
      <c r="AR150" s="221" t="s">
        <v>280</v>
      </c>
      <c r="AT150" s="221" t="s">
        <v>143</v>
      </c>
      <c r="AU150" s="221" t="s">
        <v>84</v>
      </c>
      <c r="AY150" s="13" t="s">
        <v>141</v>
      </c>
      <c r="BE150" s="106">
        <f t="shared" si="9"/>
        <v>0</v>
      </c>
      <c r="BF150" s="106">
        <f t="shared" si="10"/>
        <v>0</v>
      </c>
      <c r="BG150" s="106">
        <f t="shared" si="11"/>
        <v>0</v>
      </c>
      <c r="BH150" s="106">
        <f t="shared" si="12"/>
        <v>0</v>
      </c>
      <c r="BI150" s="106">
        <f t="shared" si="13"/>
        <v>0</v>
      </c>
      <c r="BJ150" s="13" t="s">
        <v>84</v>
      </c>
      <c r="BK150" s="222">
        <f t="shared" si="14"/>
        <v>0</v>
      </c>
      <c r="BL150" s="13" t="s">
        <v>280</v>
      </c>
      <c r="BM150" s="221" t="s">
        <v>258</v>
      </c>
    </row>
    <row r="151" spans="2:65" s="1" customFormat="1" ht="14.4" customHeight="1">
      <c r="B151" s="31"/>
      <c r="C151" s="223" t="s">
        <v>199</v>
      </c>
      <c r="D151" s="223" t="s">
        <v>174</v>
      </c>
      <c r="E151" s="224" t="s">
        <v>368</v>
      </c>
      <c r="F151" s="225" t="s">
        <v>369</v>
      </c>
      <c r="G151" s="226" t="s">
        <v>224</v>
      </c>
      <c r="H151" s="227">
        <v>4</v>
      </c>
      <c r="I151" s="228"/>
      <c r="J151" s="227">
        <f t="shared" si="5"/>
        <v>0</v>
      </c>
      <c r="K151" s="225" t="s">
        <v>1</v>
      </c>
      <c r="L151" s="229"/>
      <c r="M151" s="230" t="s">
        <v>1</v>
      </c>
      <c r="N151" s="231" t="s">
        <v>41</v>
      </c>
      <c r="O151" s="63"/>
      <c r="P151" s="219">
        <f t="shared" si="6"/>
        <v>0</v>
      </c>
      <c r="Q151" s="219">
        <v>0</v>
      </c>
      <c r="R151" s="219">
        <f t="shared" si="7"/>
        <v>0</v>
      </c>
      <c r="S151" s="219">
        <v>0</v>
      </c>
      <c r="T151" s="220">
        <f t="shared" si="8"/>
        <v>0</v>
      </c>
      <c r="AR151" s="221" t="s">
        <v>285</v>
      </c>
      <c r="AT151" s="221" t="s">
        <v>174</v>
      </c>
      <c r="AU151" s="221" t="s">
        <v>84</v>
      </c>
      <c r="AY151" s="13" t="s">
        <v>141</v>
      </c>
      <c r="BE151" s="106">
        <f t="shared" si="9"/>
        <v>0</v>
      </c>
      <c r="BF151" s="106">
        <f t="shared" si="10"/>
        <v>0</v>
      </c>
      <c r="BG151" s="106">
        <f t="shared" si="11"/>
        <v>0</v>
      </c>
      <c r="BH151" s="106">
        <f t="shared" si="12"/>
        <v>0</v>
      </c>
      <c r="BI151" s="106">
        <f t="shared" si="13"/>
        <v>0</v>
      </c>
      <c r="BJ151" s="13" t="s">
        <v>84</v>
      </c>
      <c r="BK151" s="222">
        <f t="shared" si="14"/>
        <v>0</v>
      </c>
      <c r="BL151" s="13" t="s">
        <v>280</v>
      </c>
      <c r="BM151" s="221" t="s">
        <v>310</v>
      </c>
    </row>
    <row r="152" spans="2:65" s="1" customFormat="1" ht="21.6" customHeight="1">
      <c r="B152" s="31"/>
      <c r="C152" s="211" t="s">
        <v>203</v>
      </c>
      <c r="D152" s="211" t="s">
        <v>143</v>
      </c>
      <c r="E152" s="212" t="s">
        <v>370</v>
      </c>
      <c r="F152" s="213" t="s">
        <v>371</v>
      </c>
      <c r="G152" s="214" t="s">
        <v>224</v>
      </c>
      <c r="H152" s="215">
        <v>2</v>
      </c>
      <c r="I152" s="216"/>
      <c r="J152" s="215">
        <f t="shared" si="5"/>
        <v>0</v>
      </c>
      <c r="K152" s="213" t="s">
        <v>1</v>
      </c>
      <c r="L152" s="33"/>
      <c r="M152" s="217" t="s">
        <v>1</v>
      </c>
      <c r="N152" s="218" t="s">
        <v>41</v>
      </c>
      <c r="O152" s="63"/>
      <c r="P152" s="219">
        <f t="shared" si="6"/>
        <v>0</v>
      </c>
      <c r="Q152" s="219">
        <v>0</v>
      </c>
      <c r="R152" s="219">
        <f t="shared" si="7"/>
        <v>0</v>
      </c>
      <c r="S152" s="219">
        <v>0</v>
      </c>
      <c r="T152" s="220">
        <f t="shared" si="8"/>
        <v>0</v>
      </c>
      <c r="AR152" s="221" t="s">
        <v>280</v>
      </c>
      <c r="AT152" s="221" t="s">
        <v>143</v>
      </c>
      <c r="AU152" s="221" t="s">
        <v>84</v>
      </c>
      <c r="AY152" s="13" t="s">
        <v>141</v>
      </c>
      <c r="BE152" s="106">
        <f t="shared" si="9"/>
        <v>0</v>
      </c>
      <c r="BF152" s="106">
        <f t="shared" si="10"/>
        <v>0</v>
      </c>
      <c r="BG152" s="106">
        <f t="shared" si="11"/>
        <v>0</v>
      </c>
      <c r="BH152" s="106">
        <f t="shared" si="12"/>
        <v>0</v>
      </c>
      <c r="BI152" s="106">
        <f t="shared" si="13"/>
        <v>0</v>
      </c>
      <c r="BJ152" s="13" t="s">
        <v>84</v>
      </c>
      <c r="BK152" s="222">
        <f t="shared" si="14"/>
        <v>0</v>
      </c>
      <c r="BL152" s="13" t="s">
        <v>280</v>
      </c>
      <c r="BM152" s="221" t="s">
        <v>315</v>
      </c>
    </row>
    <row r="153" spans="2:65" s="1" customFormat="1" ht="14.4" customHeight="1">
      <c r="B153" s="31"/>
      <c r="C153" s="223" t="s">
        <v>207</v>
      </c>
      <c r="D153" s="223" t="s">
        <v>174</v>
      </c>
      <c r="E153" s="224" t="s">
        <v>372</v>
      </c>
      <c r="F153" s="225" t="s">
        <v>369</v>
      </c>
      <c r="G153" s="226" t="s">
        <v>224</v>
      </c>
      <c r="H153" s="227">
        <v>2</v>
      </c>
      <c r="I153" s="228"/>
      <c r="J153" s="227">
        <f t="shared" si="5"/>
        <v>0</v>
      </c>
      <c r="K153" s="225" t="s">
        <v>1</v>
      </c>
      <c r="L153" s="229"/>
      <c r="M153" s="230" t="s">
        <v>1</v>
      </c>
      <c r="N153" s="231" t="s">
        <v>41</v>
      </c>
      <c r="O153" s="63"/>
      <c r="P153" s="219">
        <f t="shared" si="6"/>
        <v>0</v>
      </c>
      <c r="Q153" s="219">
        <v>0</v>
      </c>
      <c r="R153" s="219">
        <f t="shared" si="7"/>
        <v>0</v>
      </c>
      <c r="S153" s="219">
        <v>0</v>
      </c>
      <c r="T153" s="220">
        <f t="shared" si="8"/>
        <v>0</v>
      </c>
      <c r="AR153" s="221" t="s">
        <v>285</v>
      </c>
      <c r="AT153" s="221" t="s">
        <v>174</v>
      </c>
      <c r="AU153" s="221" t="s">
        <v>84</v>
      </c>
      <c r="AY153" s="13" t="s">
        <v>141</v>
      </c>
      <c r="BE153" s="106">
        <f t="shared" si="9"/>
        <v>0</v>
      </c>
      <c r="BF153" s="106">
        <f t="shared" si="10"/>
        <v>0</v>
      </c>
      <c r="BG153" s="106">
        <f t="shared" si="11"/>
        <v>0</v>
      </c>
      <c r="BH153" s="106">
        <f t="shared" si="12"/>
        <v>0</v>
      </c>
      <c r="BI153" s="106">
        <f t="shared" si="13"/>
        <v>0</v>
      </c>
      <c r="BJ153" s="13" t="s">
        <v>84</v>
      </c>
      <c r="BK153" s="222">
        <f t="shared" si="14"/>
        <v>0</v>
      </c>
      <c r="BL153" s="13" t="s">
        <v>280</v>
      </c>
      <c r="BM153" s="221" t="s">
        <v>265</v>
      </c>
    </row>
    <row r="154" spans="2:65" s="1" customFormat="1" ht="14.4" customHeight="1">
      <c r="B154" s="31"/>
      <c r="C154" s="211" t="s">
        <v>212</v>
      </c>
      <c r="D154" s="211" t="s">
        <v>143</v>
      </c>
      <c r="E154" s="212" t="s">
        <v>373</v>
      </c>
      <c r="F154" s="213" t="s">
        <v>374</v>
      </c>
      <c r="G154" s="214" t="s">
        <v>224</v>
      </c>
      <c r="H154" s="215">
        <v>4</v>
      </c>
      <c r="I154" s="216"/>
      <c r="J154" s="215">
        <f t="shared" si="5"/>
        <v>0</v>
      </c>
      <c r="K154" s="213" t="s">
        <v>1</v>
      </c>
      <c r="L154" s="33"/>
      <c r="M154" s="217" t="s">
        <v>1</v>
      </c>
      <c r="N154" s="218" t="s">
        <v>41</v>
      </c>
      <c r="O154" s="63"/>
      <c r="P154" s="219">
        <f t="shared" si="6"/>
        <v>0</v>
      </c>
      <c r="Q154" s="219">
        <v>0</v>
      </c>
      <c r="R154" s="219">
        <f t="shared" si="7"/>
        <v>0</v>
      </c>
      <c r="S154" s="219">
        <v>0</v>
      </c>
      <c r="T154" s="220">
        <f t="shared" si="8"/>
        <v>0</v>
      </c>
      <c r="AR154" s="221" t="s">
        <v>280</v>
      </c>
      <c r="AT154" s="221" t="s">
        <v>143</v>
      </c>
      <c r="AU154" s="221" t="s">
        <v>84</v>
      </c>
      <c r="AY154" s="13" t="s">
        <v>141</v>
      </c>
      <c r="BE154" s="106">
        <f t="shared" si="9"/>
        <v>0</v>
      </c>
      <c r="BF154" s="106">
        <f t="shared" si="10"/>
        <v>0</v>
      </c>
      <c r="BG154" s="106">
        <f t="shared" si="11"/>
        <v>0</v>
      </c>
      <c r="BH154" s="106">
        <f t="shared" si="12"/>
        <v>0</v>
      </c>
      <c r="BI154" s="106">
        <f t="shared" si="13"/>
        <v>0</v>
      </c>
      <c r="BJ154" s="13" t="s">
        <v>84</v>
      </c>
      <c r="BK154" s="222">
        <f t="shared" si="14"/>
        <v>0</v>
      </c>
      <c r="BL154" s="13" t="s">
        <v>280</v>
      </c>
      <c r="BM154" s="221" t="s">
        <v>320</v>
      </c>
    </row>
    <row r="155" spans="2:65" s="1" customFormat="1" ht="14.4" customHeight="1">
      <c r="B155" s="31"/>
      <c r="C155" s="223" t="s">
        <v>216</v>
      </c>
      <c r="D155" s="223" t="s">
        <v>174</v>
      </c>
      <c r="E155" s="224" t="s">
        <v>375</v>
      </c>
      <c r="F155" s="225" t="s">
        <v>376</v>
      </c>
      <c r="G155" s="226" t="s">
        <v>224</v>
      </c>
      <c r="H155" s="227">
        <v>4</v>
      </c>
      <c r="I155" s="228"/>
      <c r="J155" s="227">
        <f t="shared" si="5"/>
        <v>0</v>
      </c>
      <c r="K155" s="225" t="s">
        <v>1</v>
      </c>
      <c r="L155" s="229"/>
      <c r="M155" s="230" t="s">
        <v>1</v>
      </c>
      <c r="N155" s="231" t="s">
        <v>41</v>
      </c>
      <c r="O155" s="63"/>
      <c r="P155" s="219">
        <f t="shared" si="6"/>
        <v>0</v>
      </c>
      <c r="Q155" s="219">
        <v>0</v>
      </c>
      <c r="R155" s="219">
        <f t="shared" si="7"/>
        <v>0</v>
      </c>
      <c r="S155" s="219">
        <v>0</v>
      </c>
      <c r="T155" s="220">
        <f t="shared" si="8"/>
        <v>0</v>
      </c>
      <c r="AR155" s="221" t="s">
        <v>285</v>
      </c>
      <c r="AT155" s="221" t="s">
        <v>174</v>
      </c>
      <c r="AU155" s="221" t="s">
        <v>84</v>
      </c>
      <c r="AY155" s="13" t="s">
        <v>141</v>
      </c>
      <c r="BE155" s="106">
        <f t="shared" si="9"/>
        <v>0</v>
      </c>
      <c r="BF155" s="106">
        <f t="shared" si="10"/>
        <v>0</v>
      </c>
      <c r="BG155" s="106">
        <f t="shared" si="11"/>
        <v>0</v>
      </c>
      <c r="BH155" s="106">
        <f t="shared" si="12"/>
        <v>0</v>
      </c>
      <c r="BI155" s="106">
        <f t="shared" si="13"/>
        <v>0</v>
      </c>
      <c r="BJ155" s="13" t="s">
        <v>84</v>
      </c>
      <c r="BK155" s="222">
        <f t="shared" si="14"/>
        <v>0</v>
      </c>
      <c r="BL155" s="13" t="s">
        <v>280</v>
      </c>
      <c r="BM155" s="221" t="s">
        <v>323</v>
      </c>
    </row>
    <row r="156" spans="2:65" s="1" customFormat="1" ht="14.4" customHeight="1">
      <c r="B156" s="31"/>
      <c r="C156" s="211" t="s">
        <v>221</v>
      </c>
      <c r="D156" s="211" t="s">
        <v>143</v>
      </c>
      <c r="E156" s="212" t="s">
        <v>377</v>
      </c>
      <c r="F156" s="213" t="s">
        <v>378</v>
      </c>
      <c r="G156" s="214" t="s">
        <v>224</v>
      </c>
      <c r="H156" s="215">
        <v>2</v>
      </c>
      <c r="I156" s="216"/>
      <c r="J156" s="215">
        <f t="shared" si="5"/>
        <v>0</v>
      </c>
      <c r="K156" s="213" t="s">
        <v>1</v>
      </c>
      <c r="L156" s="33"/>
      <c r="M156" s="217" t="s">
        <v>1</v>
      </c>
      <c r="N156" s="218" t="s">
        <v>41</v>
      </c>
      <c r="O156" s="63"/>
      <c r="P156" s="219">
        <f t="shared" si="6"/>
        <v>0</v>
      </c>
      <c r="Q156" s="219">
        <v>0</v>
      </c>
      <c r="R156" s="219">
        <f t="shared" si="7"/>
        <v>0</v>
      </c>
      <c r="S156" s="219">
        <v>0</v>
      </c>
      <c r="T156" s="220">
        <f t="shared" si="8"/>
        <v>0</v>
      </c>
      <c r="AR156" s="221" t="s">
        <v>280</v>
      </c>
      <c r="AT156" s="221" t="s">
        <v>143</v>
      </c>
      <c r="AU156" s="221" t="s">
        <v>84</v>
      </c>
      <c r="AY156" s="13" t="s">
        <v>141</v>
      </c>
      <c r="BE156" s="106">
        <f t="shared" si="9"/>
        <v>0</v>
      </c>
      <c r="BF156" s="106">
        <f t="shared" si="10"/>
        <v>0</v>
      </c>
      <c r="BG156" s="106">
        <f t="shared" si="11"/>
        <v>0</v>
      </c>
      <c r="BH156" s="106">
        <f t="shared" si="12"/>
        <v>0</v>
      </c>
      <c r="BI156" s="106">
        <f t="shared" si="13"/>
        <v>0</v>
      </c>
      <c r="BJ156" s="13" t="s">
        <v>84</v>
      </c>
      <c r="BK156" s="222">
        <f t="shared" si="14"/>
        <v>0</v>
      </c>
      <c r="BL156" s="13" t="s">
        <v>280</v>
      </c>
      <c r="BM156" s="221" t="s">
        <v>326</v>
      </c>
    </row>
    <row r="157" spans="2:65" s="1" customFormat="1" ht="14.4" customHeight="1">
      <c r="B157" s="31"/>
      <c r="C157" s="223" t="s">
        <v>7</v>
      </c>
      <c r="D157" s="223" t="s">
        <v>174</v>
      </c>
      <c r="E157" s="224" t="s">
        <v>379</v>
      </c>
      <c r="F157" s="225" t="s">
        <v>380</v>
      </c>
      <c r="G157" s="226" t="s">
        <v>224</v>
      </c>
      <c r="H157" s="227">
        <v>2</v>
      </c>
      <c r="I157" s="228"/>
      <c r="J157" s="227">
        <f t="shared" si="5"/>
        <v>0</v>
      </c>
      <c r="K157" s="225" t="s">
        <v>1</v>
      </c>
      <c r="L157" s="229"/>
      <c r="M157" s="230" t="s">
        <v>1</v>
      </c>
      <c r="N157" s="231" t="s">
        <v>41</v>
      </c>
      <c r="O157" s="63"/>
      <c r="P157" s="219">
        <f t="shared" si="6"/>
        <v>0</v>
      </c>
      <c r="Q157" s="219">
        <v>0</v>
      </c>
      <c r="R157" s="219">
        <f t="shared" si="7"/>
        <v>0</v>
      </c>
      <c r="S157" s="219">
        <v>0</v>
      </c>
      <c r="T157" s="220">
        <f t="shared" si="8"/>
        <v>0</v>
      </c>
      <c r="AR157" s="221" t="s">
        <v>285</v>
      </c>
      <c r="AT157" s="221" t="s">
        <v>174</v>
      </c>
      <c r="AU157" s="221" t="s">
        <v>84</v>
      </c>
      <c r="AY157" s="13" t="s">
        <v>141</v>
      </c>
      <c r="BE157" s="106">
        <f t="shared" si="9"/>
        <v>0</v>
      </c>
      <c r="BF157" s="106">
        <f t="shared" si="10"/>
        <v>0</v>
      </c>
      <c r="BG157" s="106">
        <f t="shared" si="11"/>
        <v>0</v>
      </c>
      <c r="BH157" s="106">
        <f t="shared" si="12"/>
        <v>0</v>
      </c>
      <c r="BI157" s="106">
        <f t="shared" si="13"/>
        <v>0</v>
      </c>
      <c r="BJ157" s="13" t="s">
        <v>84</v>
      </c>
      <c r="BK157" s="222">
        <f t="shared" si="14"/>
        <v>0</v>
      </c>
      <c r="BL157" s="13" t="s">
        <v>280</v>
      </c>
      <c r="BM157" s="221" t="s">
        <v>329</v>
      </c>
    </row>
    <row r="158" spans="2:65" s="1" customFormat="1" ht="21.6" customHeight="1">
      <c r="B158" s="31"/>
      <c r="C158" s="211" t="s">
        <v>230</v>
      </c>
      <c r="D158" s="211" t="s">
        <v>143</v>
      </c>
      <c r="E158" s="212" t="s">
        <v>381</v>
      </c>
      <c r="F158" s="213" t="s">
        <v>382</v>
      </c>
      <c r="G158" s="214" t="s">
        <v>241</v>
      </c>
      <c r="H158" s="215">
        <v>80</v>
      </c>
      <c r="I158" s="216"/>
      <c r="J158" s="215">
        <f t="shared" si="5"/>
        <v>0</v>
      </c>
      <c r="K158" s="213" t="s">
        <v>1</v>
      </c>
      <c r="L158" s="33"/>
      <c r="M158" s="217" t="s">
        <v>1</v>
      </c>
      <c r="N158" s="218" t="s">
        <v>41</v>
      </c>
      <c r="O158" s="63"/>
      <c r="P158" s="219">
        <f t="shared" si="6"/>
        <v>0</v>
      </c>
      <c r="Q158" s="219">
        <v>0</v>
      </c>
      <c r="R158" s="219">
        <f t="shared" si="7"/>
        <v>0</v>
      </c>
      <c r="S158" s="219">
        <v>0</v>
      </c>
      <c r="T158" s="220">
        <f t="shared" si="8"/>
        <v>0</v>
      </c>
      <c r="AR158" s="221" t="s">
        <v>280</v>
      </c>
      <c r="AT158" s="221" t="s">
        <v>143</v>
      </c>
      <c r="AU158" s="221" t="s">
        <v>84</v>
      </c>
      <c r="AY158" s="13" t="s">
        <v>141</v>
      </c>
      <c r="BE158" s="106">
        <f t="shared" si="9"/>
        <v>0</v>
      </c>
      <c r="BF158" s="106">
        <f t="shared" si="10"/>
        <v>0</v>
      </c>
      <c r="BG158" s="106">
        <f t="shared" si="11"/>
        <v>0</v>
      </c>
      <c r="BH158" s="106">
        <f t="shared" si="12"/>
        <v>0</v>
      </c>
      <c r="BI158" s="106">
        <f t="shared" si="13"/>
        <v>0</v>
      </c>
      <c r="BJ158" s="13" t="s">
        <v>84</v>
      </c>
      <c r="BK158" s="222">
        <f t="shared" si="14"/>
        <v>0</v>
      </c>
      <c r="BL158" s="13" t="s">
        <v>280</v>
      </c>
      <c r="BM158" s="221" t="s">
        <v>332</v>
      </c>
    </row>
    <row r="159" spans="2:65" s="1" customFormat="1" ht="21.6" customHeight="1">
      <c r="B159" s="31"/>
      <c r="C159" s="223" t="s">
        <v>234</v>
      </c>
      <c r="D159" s="223" t="s">
        <v>174</v>
      </c>
      <c r="E159" s="224" t="s">
        <v>383</v>
      </c>
      <c r="F159" s="225" t="s">
        <v>384</v>
      </c>
      <c r="G159" s="226" t="s">
        <v>241</v>
      </c>
      <c r="H159" s="227">
        <v>80</v>
      </c>
      <c r="I159" s="228"/>
      <c r="J159" s="227">
        <f t="shared" si="5"/>
        <v>0</v>
      </c>
      <c r="K159" s="225" t="s">
        <v>1</v>
      </c>
      <c r="L159" s="229"/>
      <c r="M159" s="230" t="s">
        <v>1</v>
      </c>
      <c r="N159" s="231" t="s">
        <v>41</v>
      </c>
      <c r="O159" s="63"/>
      <c r="P159" s="219">
        <f t="shared" si="6"/>
        <v>0</v>
      </c>
      <c r="Q159" s="219">
        <v>0</v>
      </c>
      <c r="R159" s="219">
        <f t="shared" si="7"/>
        <v>0</v>
      </c>
      <c r="S159" s="219">
        <v>0</v>
      </c>
      <c r="T159" s="220">
        <f t="shared" si="8"/>
        <v>0</v>
      </c>
      <c r="AR159" s="221" t="s">
        <v>285</v>
      </c>
      <c r="AT159" s="221" t="s">
        <v>174</v>
      </c>
      <c r="AU159" s="221" t="s">
        <v>84</v>
      </c>
      <c r="AY159" s="13" t="s">
        <v>141</v>
      </c>
      <c r="BE159" s="106">
        <f t="shared" si="9"/>
        <v>0</v>
      </c>
      <c r="BF159" s="106">
        <f t="shared" si="10"/>
        <v>0</v>
      </c>
      <c r="BG159" s="106">
        <f t="shared" si="11"/>
        <v>0</v>
      </c>
      <c r="BH159" s="106">
        <f t="shared" si="12"/>
        <v>0</v>
      </c>
      <c r="BI159" s="106">
        <f t="shared" si="13"/>
        <v>0</v>
      </c>
      <c r="BJ159" s="13" t="s">
        <v>84</v>
      </c>
      <c r="BK159" s="222">
        <f t="shared" si="14"/>
        <v>0</v>
      </c>
      <c r="BL159" s="13" t="s">
        <v>280</v>
      </c>
      <c r="BM159" s="221" t="s">
        <v>335</v>
      </c>
    </row>
    <row r="160" spans="2:65" s="1" customFormat="1" ht="21.6" customHeight="1">
      <c r="B160" s="31"/>
      <c r="C160" s="211" t="s">
        <v>238</v>
      </c>
      <c r="D160" s="211" t="s">
        <v>143</v>
      </c>
      <c r="E160" s="212" t="s">
        <v>385</v>
      </c>
      <c r="F160" s="213" t="s">
        <v>386</v>
      </c>
      <c r="G160" s="214" t="s">
        <v>241</v>
      </c>
      <c r="H160" s="215">
        <v>135</v>
      </c>
      <c r="I160" s="216"/>
      <c r="J160" s="215">
        <f t="shared" si="5"/>
        <v>0</v>
      </c>
      <c r="K160" s="213" t="s">
        <v>1</v>
      </c>
      <c r="L160" s="33"/>
      <c r="M160" s="217" t="s">
        <v>1</v>
      </c>
      <c r="N160" s="218" t="s">
        <v>41</v>
      </c>
      <c r="O160" s="63"/>
      <c r="P160" s="219">
        <f t="shared" si="6"/>
        <v>0</v>
      </c>
      <c r="Q160" s="219">
        <v>0</v>
      </c>
      <c r="R160" s="219">
        <f t="shared" si="7"/>
        <v>0</v>
      </c>
      <c r="S160" s="219">
        <v>0</v>
      </c>
      <c r="T160" s="220">
        <f t="shared" si="8"/>
        <v>0</v>
      </c>
      <c r="AR160" s="221" t="s">
        <v>280</v>
      </c>
      <c r="AT160" s="221" t="s">
        <v>143</v>
      </c>
      <c r="AU160" s="221" t="s">
        <v>84</v>
      </c>
      <c r="AY160" s="13" t="s">
        <v>141</v>
      </c>
      <c r="BE160" s="106">
        <f t="shared" si="9"/>
        <v>0</v>
      </c>
      <c r="BF160" s="106">
        <f t="shared" si="10"/>
        <v>0</v>
      </c>
      <c r="BG160" s="106">
        <f t="shared" si="11"/>
        <v>0</v>
      </c>
      <c r="BH160" s="106">
        <f t="shared" si="12"/>
        <v>0</v>
      </c>
      <c r="BI160" s="106">
        <f t="shared" si="13"/>
        <v>0</v>
      </c>
      <c r="BJ160" s="13" t="s">
        <v>84</v>
      </c>
      <c r="BK160" s="222">
        <f t="shared" si="14"/>
        <v>0</v>
      </c>
      <c r="BL160" s="13" t="s">
        <v>280</v>
      </c>
      <c r="BM160" s="221" t="s">
        <v>338</v>
      </c>
    </row>
    <row r="161" spans="2:65" s="1" customFormat="1" ht="21.6" customHeight="1">
      <c r="B161" s="31"/>
      <c r="C161" s="223" t="s">
        <v>243</v>
      </c>
      <c r="D161" s="223" t="s">
        <v>174</v>
      </c>
      <c r="E161" s="224" t="s">
        <v>387</v>
      </c>
      <c r="F161" s="225" t="s">
        <v>388</v>
      </c>
      <c r="G161" s="226" t="s">
        <v>241</v>
      </c>
      <c r="H161" s="227">
        <v>135</v>
      </c>
      <c r="I161" s="228"/>
      <c r="J161" s="227">
        <f t="shared" si="5"/>
        <v>0</v>
      </c>
      <c r="K161" s="225" t="s">
        <v>1</v>
      </c>
      <c r="L161" s="229"/>
      <c r="M161" s="230" t="s">
        <v>1</v>
      </c>
      <c r="N161" s="231" t="s">
        <v>41</v>
      </c>
      <c r="O161" s="63"/>
      <c r="P161" s="219">
        <f t="shared" si="6"/>
        <v>0</v>
      </c>
      <c r="Q161" s="219">
        <v>0</v>
      </c>
      <c r="R161" s="219">
        <f t="shared" si="7"/>
        <v>0</v>
      </c>
      <c r="S161" s="219">
        <v>0</v>
      </c>
      <c r="T161" s="220">
        <f t="shared" si="8"/>
        <v>0</v>
      </c>
      <c r="AR161" s="221" t="s">
        <v>285</v>
      </c>
      <c r="AT161" s="221" t="s">
        <v>174</v>
      </c>
      <c r="AU161" s="221" t="s">
        <v>84</v>
      </c>
      <c r="AY161" s="13" t="s">
        <v>141</v>
      </c>
      <c r="BE161" s="106">
        <f t="shared" si="9"/>
        <v>0</v>
      </c>
      <c r="BF161" s="106">
        <f t="shared" si="10"/>
        <v>0</v>
      </c>
      <c r="BG161" s="106">
        <f t="shared" si="11"/>
        <v>0</v>
      </c>
      <c r="BH161" s="106">
        <f t="shared" si="12"/>
        <v>0</v>
      </c>
      <c r="BI161" s="106">
        <f t="shared" si="13"/>
        <v>0</v>
      </c>
      <c r="BJ161" s="13" t="s">
        <v>84</v>
      </c>
      <c r="BK161" s="222">
        <f t="shared" si="14"/>
        <v>0</v>
      </c>
      <c r="BL161" s="13" t="s">
        <v>280</v>
      </c>
      <c r="BM161" s="221" t="s">
        <v>342</v>
      </c>
    </row>
    <row r="162" spans="2:65" s="1" customFormat="1" ht="21.6" customHeight="1">
      <c r="B162" s="31"/>
      <c r="C162" s="211" t="s">
        <v>249</v>
      </c>
      <c r="D162" s="211" t="s">
        <v>143</v>
      </c>
      <c r="E162" s="212" t="s">
        <v>301</v>
      </c>
      <c r="F162" s="213" t="s">
        <v>302</v>
      </c>
      <c r="G162" s="214" t="s">
        <v>241</v>
      </c>
      <c r="H162" s="215">
        <v>120</v>
      </c>
      <c r="I162" s="216"/>
      <c r="J162" s="215">
        <f t="shared" si="5"/>
        <v>0</v>
      </c>
      <c r="K162" s="213" t="s">
        <v>1</v>
      </c>
      <c r="L162" s="33"/>
      <c r="M162" s="217" t="s">
        <v>1</v>
      </c>
      <c r="N162" s="218" t="s">
        <v>41</v>
      </c>
      <c r="O162" s="63"/>
      <c r="P162" s="219">
        <f t="shared" si="6"/>
        <v>0</v>
      </c>
      <c r="Q162" s="219">
        <v>0</v>
      </c>
      <c r="R162" s="219">
        <f t="shared" si="7"/>
        <v>0</v>
      </c>
      <c r="S162" s="219">
        <v>0</v>
      </c>
      <c r="T162" s="220">
        <f t="shared" si="8"/>
        <v>0</v>
      </c>
      <c r="AR162" s="221" t="s">
        <v>280</v>
      </c>
      <c r="AT162" s="221" t="s">
        <v>143</v>
      </c>
      <c r="AU162" s="221" t="s">
        <v>84</v>
      </c>
      <c r="AY162" s="13" t="s">
        <v>141</v>
      </c>
      <c r="BE162" s="106">
        <f t="shared" si="9"/>
        <v>0</v>
      </c>
      <c r="BF162" s="106">
        <f t="shared" si="10"/>
        <v>0</v>
      </c>
      <c r="BG162" s="106">
        <f t="shared" si="11"/>
        <v>0</v>
      </c>
      <c r="BH162" s="106">
        <f t="shared" si="12"/>
        <v>0</v>
      </c>
      <c r="BI162" s="106">
        <f t="shared" si="13"/>
        <v>0</v>
      </c>
      <c r="BJ162" s="13" t="s">
        <v>84</v>
      </c>
      <c r="BK162" s="222">
        <f t="shared" si="14"/>
        <v>0</v>
      </c>
      <c r="BL162" s="13" t="s">
        <v>280</v>
      </c>
      <c r="BM162" s="221" t="s">
        <v>389</v>
      </c>
    </row>
    <row r="163" spans="2:65" s="1" customFormat="1" ht="14.4" customHeight="1">
      <c r="B163" s="31"/>
      <c r="C163" s="211" t="s">
        <v>258</v>
      </c>
      <c r="D163" s="211" t="s">
        <v>143</v>
      </c>
      <c r="E163" s="212" t="s">
        <v>303</v>
      </c>
      <c r="F163" s="213" t="s">
        <v>304</v>
      </c>
      <c r="G163" s="214" t="s">
        <v>305</v>
      </c>
      <c r="H163" s="216">
        <v>69.135999999999996</v>
      </c>
      <c r="I163" s="216"/>
      <c r="J163" s="215">
        <f t="shared" si="5"/>
        <v>0</v>
      </c>
      <c r="K163" s="213" t="s">
        <v>1</v>
      </c>
      <c r="L163" s="33"/>
      <c r="M163" s="217" t="s">
        <v>1</v>
      </c>
      <c r="N163" s="218" t="s">
        <v>41</v>
      </c>
      <c r="O163" s="63"/>
      <c r="P163" s="219">
        <f t="shared" si="6"/>
        <v>0</v>
      </c>
      <c r="Q163" s="219">
        <v>0</v>
      </c>
      <c r="R163" s="219">
        <f t="shared" si="7"/>
        <v>0</v>
      </c>
      <c r="S163" s="219">
        <v>0</v>
      </c>
      <c r="T163" s="220">
        <f t="shared" si="8"/>
        <v>0</v>
      </c>
      <c r="AR163" s="221" t="s">
        <v>280</v>
      </c>
      <c r="AT163" s="221" t="s">
        <v>143</v>
      </c>
      <c r="AU163" s="221" t="s">
        <v>84</v>
      </c>
      <c r="AY163" s="13" t="s">
        <v>141</v>
      </c>
      <c r="BE163" s="106">
        <f t="shared" si="9"/>
        <v>0</v>
      </c>
      <c r="BF163" s="106">
        <f t="shared" si="10"/>
        <v>0</v>
      </c>
      <c r="BG163" s="106">
        <f t="shared" si="11"/>
        <v>0</v>
      </c>
      <c r="BH163" s="106">
        <f t="shared" si="12"/>
        <v>0</v>
      </c>
      <c r="BI163" s="106">
        <f t="shared" si="13"/>
        <v>0</v>
      </c>
      <c r="BJ163" s="13" t="s">
        <v>84</v>
      </c>
      <c r="BK163" s="222">
        <f t="shared" si="14"/>
        <v>0</v>
      </c>
      <c r="BL163" s="13" t="s">
        <v>280</v>
      </c>
      <c r="BM163" s="221" t="s">
        <v>390</v>
      </c>
    </row>
    <row r="164" spans="2:65" s="1" customFormat="1" ht="14.4" customHeight="1">
      <c r="B164" s="31"/>
      <c r="C164" s="211" t="s">
        <v>262</v>
      </c>
      <c r="D164" s="211" t="s">
        <v>143</v>
      </c>
      <c r="E164" s="212" t="s">
        <v>306</v>
      </c>
      <c r="F164" s="213" t="s">
        <v>307</v>
      </c>
      <c r="G164" s="214" t="s">
        <v>305</v>
      </c>
      <c r="H164" s="216">
        <v>59.152999999999999</v>
      </c>
      <c r="I164" s="216"/>
      <c r="J164" s="215">
        <f t="shared" si="5"/>
        <v>0</v>
      </c>
      <c r="K164" s="213" t="s">
        <v>1</v>
      </c>
      <c r="L164" s="33"/>
      <c r="M164" s="217" t="s">
        <v>1</v>
      </c>
      <c r="N164" s="218" t="s">
        <v>41</v>
      </c>
      <c r="O164" s="63"/>
      <c r="P164" s="219">
        <f t="shared" si="6"/>
        <v>0</v>
      </c>
      <c r="Q164" s="219">
        <v>0</v>
      </c>
      <c r="R164" s="219">
        <f t="shared" si="7"/>
        <v>0</v>
      </c>
      <c r="S164" s="219">
        <v>0</v>
      </c>
      <c r="T164" s="220">
        <f t="shared" si="8"/>
        <v>0</v>
      </c>
      <c r="AR164" s="221" t="s">
        <v>280</v>
      </c>
      <c r="AT164" s="221" t="s">
        <v>143</v>
      </c>
      <c r="AU164" s="221" t="s">
        <v>84</v>
      </c>
      <c r="AY164" s="13" t="s">
        <v>141</v>
      </c>
      <c r="BE164" s="106">
        <f t="shared" si="9"/>
        <v>0</v>
      </c>
      <c r="BF164" s="106">
        <f t="shared" si="10"/>
        <v>0</v>
      </c>
      <c r="BG164" s="106">
        <f t="shared" si="11"/>
        <v>0</v>
      </c>
      <c r="BH164" s="106">
        <f t="shared" si="12"/>
        <v>0</v>
      </c>
      <c r="BI164" s="106">
        <f t="shared" si="13"/>
        <v>0</v>
      </c>
      <c r="BJ164" s="13" t="s">
        <v>84</v>
      </c>
      <c r="BK164" s="222">
        <f t="shared" si="14"/>
        <v>0</v>
      </c>
      <c r="BL164" s="13" t="s">
        <v>280</v>
      </c>
      <c r="BM164" s="221" t="s">
        <v>391</v>
      </c>
    </row>
    <row r="165" spans="2:65" s="1" customFormat="1" ht="14.4" customHeight="1">
      <c r="B165" s="31"/>
      <c r="C165" s="211" t="s">
        <v>310</v>
      </c>
      <c r="D165" s="211" t="s">
        <v>143</v>
      </c>
      <c r="E165" s="212" t="s">
        <v>308</v>
      </c>
      <c r="F165" s="213" t="s">
        <v>309</v>
      </c>
      <c r="G165" s="214" t="s">
        <v>305</v>
      </c>
      <c r="H165" s="216">
        <v>69.135999999999996</v>
      </c>
      <c r="I165" s="216"/>
      <c r="J165" s="215">
        <f t="shared" si="5"/>
        <v>0</v>
      </c>
      <c r="K165" s="213" t="s">
        <v>1</v>
      </c>
      <c r="L165" s="33"/>
      <c r="M165" s="217" t="s">
        <v>1</v>
      </c>
      <c r="N165" s="218" t="s">
        <v>41</v>
      </c>
      <c r="O165" s="63"/>
      <c r="P165" s="219">
        <f t="shared" si="6"/>
        <v>0</v>
      </c>
      <c r="Q165" s="219">
        <v>0</v>
      </c>
      <c r="R165" s="219">
        <f t="shared" si="7"/>
        <v>0</v>
      </c>
      <c r="S165" s="219">
        <v>0</v>
      </c>
      <c r="T165" s="220">
        <f t="shared" si="8"/>
        <v>0</v>
      </c>
      <c r="AR165" s="221" t="s">
        <v>280</v>
      </c>
      <c r="AT165" s="221" t="s">
        <v>143</v>
      </c>
      <c r="AU165" s="221" t="s">
        <v>84</v>
      </c>
      <c r="AY165" s="13" t="s">
        <v>141</v>
      </c>
      <c r="BE165" s="106">
        <f t="shared" si="9"/>
        <v>0</v>
      </c>
      <c r="BF165" s="106">
        <f t="shared" si="10"/>
        <v>0</v>
      </c>
      <c r="BG165" s="106">
        <f t="shared" si="11"/>
        <v>0</v>
      </c>
      <c r="BH165" s="106">
        <f t="shared" si="12"/>
        <v>0</v>
      </c>
      <c r="BI165" s="106">
        <f t="shared" si="13"/>
        <v>0</v>
      </c>
      <c r="BJ165" s="13" t="s">
        <v>84</v>
      </c>
      <c r="BK165" s="222">
        <f t="shared" si="14"/>
        <v>0</v>
      </c>
      <c r="BL165" s="13" t="s">
        <v>280</v>
      </c>
      <c r="BM165" s="221" t="s">
        <v>392</v>
      </c>
    </row>
    <row r="166" spans="2:65" s="11" customFormat="1" ht="22.9" customHeight="1">
      <c r="B166" s="196"/>
      <c r="C166" s="197"/>
      <c r="D166" s="198" t="s">
        <v>74</v>
      </c>
      <c r="E166" s="209" t="s">
        <v>311</v>
      </c>
      <c r="F166" s="209" t="s">
        <v>312</v>
      </c>
      <c r="G166" s="197"/>
      <c r="H166" s="197"/>
      <c r="I166" s="200"/>
      <c r="J166" s="210">
        <f>BK166</f>
        <v>0</v>
      </c>
      <c r="K166" s="197"/>
      <c r="L166" s="201"/>
      <c r="M166" s="202"/>
      <c r="N166" s="203"/>
      <c r="O166" s="203"/>
      <c r="P166" s="204">
        <f>SUM(P167:P176)</f>
        <v>0</v>
      </c>
      <c r="Q166" s="203"/>
      <c r="R166" s="204">
        <f>SUM(R167:R176)</f>
        <v>0</v>
      </c>
      <c r="S166" s="203"/>
      <c r="T166" s="205">
        <f>SUM(T167:T176)</f>
        <v>0</v>
      </c>
      <c r="AR166" s="206" t="s">
        <v>87</v>
      </c>
      <c r="AT166" s="207" t="s">
        <v>74</v>
      </c>
      <c r="AU166" s="207" t="s">
        <v>80</v>
      </c>
      <c r="AY166" s="206" t="s">
        <v>141</v>
      </c>
      <c r="BK166" s="208">
        <f>SUM(BK167:BK176)</f>
        <v>0</v>
      </c>
    </row>
    <row r="167" spans="2:65" s="1" customFormat="1" ht="14.4" customHeight="1">
      <c r="B167" s="31"/>
      <c r="C167" s="211" t="s">
        <v>393</v>
      </c>
      <c r="D167" s="211" t="s">
        <v>143</v>
      </c>
      <c r="E167" s="212" t="s">
        <v>394</v>
      </c>
      <c r="F167" s="213" t="s">
        <v>314</v>
      </c>
      <c r="G167" s="214" t="s">
        <v>292</v>
      </c>
      <c r="H167" s="215">
        <v>1</v>
      </c>
      <c r="I167" s="216"/>
      <c r="J167" s="215">
        <f t="shared" ref="J167:J176" si="15">ROUND(I167*H167,3)</f>
        <v>0</v>
      </c>
      <c r="K167" s="213" t="s">
        <v>1</v>
      </c>
      <c r="L167" s="33"/>
      <c r="M167" s="217" t="s">
        <v>1</v>
      </c>
      <c r="N167" s="218" t="s">
        <v>41</v>
      </c>
      <c r="O167" s="63"/>
      <c r="P167" s="219">
        <f t="shared" ref="P167:P176" si="16">O167*H167</f>
        <v>0</v>
      </c>
      <c r="Q167" s="219">
        <v>0</v>
      </c>
      <c r="R167" s="219">
        <f t="shared" ref="R167:R176" si="17">Q167*H167</f>
        <v>0</v>
      </c>
      <c r="S167" s="219">
        <v>0</v>
      </c>
      <c r="T167" s="220">
        <f t="shared" ref="T167:T176" si="18">S167*H167</f>
        <v>0</v>
      </c>
      <c r="AR167" s="221" t="s">
        <v>280</v>
      </c>
      <c r="AT167" s="221" t="s">
        <v>143</v>
      </c>
      <c r="AU167" s="221" t="s">
        <v>84</v>
      </c>
      <c r="AY167" s="13" t="s">
        <v>141</v>
      </c>
      <c r="BE167" s="106">
        <f t="shared" ref="BE167:BE176" si="19">IF(N167="základná",J167,0)</f>
        <v>0</v>
      </c>
      <c r="BF167" s="106">
        <f t="shared" ref="BF167:BF176" si="20">IF(N167="znížená",J167,0)</f>
        <v>0</v>
      </c>
      <c r="BG167" s="106">
        <f t="shared" ref="BG167:BG176" si="21">IF(N167="zákl. prenesená",J167,0)</f>
        <v>0</v>
      </c>
      <c r="BH167" s="106">
        <f t="shared" ref="BH167:BH176" si="22">IF(N167="zníž. prenesená",J167,0)</f>
        <v>0</v>
      </c>
      <c r="BI167" s="106">
        <f t="shared" ref="BI167:BI176" si="23">IF(N167="nulová",J167,0)</f>
        <v>0</v>
      </c>
      <c r="BJ167" s="13" t="s">
        <v>84</v>
      </c>
      <c r="BK167" s="222">
        <f t="shared" ref="BK167:BK176" si="24">ROUND(I167*H167,3)</f>
        <v>0</v>
      </c>
      <c r="BL167" s="13" t="s">
        <v>280</v>
      </c>
      <c r="BM167" s="221" t="s">
        <v>395</v>
      </c>
    </row>
    <row r="168" spans="2:65" s="1" customFormat="1" ht="32.4" customHeight="1">
      <c r="B168" s="31"/>
      <c r="C168" s="211" t="s">
        <v>315</v>
      </c>
      <c r="D168" s="211" t="s">
        <v>143</v>
      </c>
      <c r="E168" s="212" t="s">
        <v>396</v>
      </c>
      <c r="F168" s="213" t="s">
        <v>397</v>
      </c>
      <c r="G168" s="214" t="s">
        <v>224</v>
      </c>
      <c r="H168" s="215">
        <v>6</v>
      </c>
      <c r="I168" s="216"/>
      <c r="J168" s="215">
        <f t="shared" si="15"/>
        <v>0</v>
      </c>
      <c r="K168" s="213" t="s">
        <v>1</v>
      </c>
      <c r="L168" s="33"/>
      <c r="M168" s="217" t="s">
        <v>1</v>
      </c>
      <c r="N168" s="218" t="s">
        <v>41</v>
      </c>
      <c r="O168" s="63"/>
      <c r="P168" s="219">
        <f t="shared" si="16"/>
        <v>0</v>
      </c>
      <c r="Q168" s="219">
        <v>0</v>
      </c>
      <c r="R168" s="219">
        <f t="shared" si="17"/>
        <v>0</v>
      </c>
      <c r="S168" s="219">
        <v>0</v>
      </c>
      <c r="T168" s="220">
        <f t="shared" si="18"/>
        <v>0</v>
      </c>
      <c r="AR168" s="221" t="s">
        <v>280</v>
      </c>
      <c r="AT168" s="221" t="s">
        <v>143</v>
      </c>
      <c r="AU168" s="221" t="s">
        <v>84</v>
      </c>
      <c r="AY168" s="13" t="s">
        <v>141</v>
      </c>
      <c r="BE168" s="106">
        <f t="shared" si="19"/>
        <v>0</v>
      </c>
      <c r="BF168" s="106">
        <f t="shared" si="20"/>
        <v>0</v>
      </c>
      <c r="BG168" s="106">
        <f t="shared" si="21"/>
        <v>0</v>
      </c>
      <c r="BH168" s="106">
        <f t="shared" si="22"/>
        <v>0</v>
      </c>
      <c r="BI168" s="106">
        <f t="shared" si="23"/>
        <v>0</v>
      </c>
      <c r="BJ168" s="13" t="s">
        <v>84</v>
      </c>
      <c r="BK168" s="222">
        <f t="shared" si="24"/>
        <v>0</v>
      </c>
      <c r="BL168" s="13" t="s">
        <v>280</v>
      </c>
      <c r="BM168" s="221" t="s">
        <v>398</v>
      </c>
    </row>
    <row r="169" spans="2:65" s="1" customFormat="1" ht="21.6" customHeight="1">
      <c r="B169" s="31"/>
      <c r="C169" s="211" t="s">
        <v>399</v>
      </c>
      <c r="D169" s="211" t="s">
        <v>143</v>
      </c>
      <c r="E169" s="212" t="s">
        <v>316</v>
      </c>
      <c r="F169" s="213" t="s">
        <v>317</v>
      </c>
      <c r="G169" s="214" t="s">
        <v>241</v>
      </c>
      <c r="H169" s="215">
        <v>100</v>
      </c>
      <c r="I169" s="216"/>
      <c r="J169" s="215">
        <f t="shared" si="15"/>
        <v>0</v>
      </c>
      <c r="K169" s="213" t="s">
        <v>1</v>
      </c>
      <c r="L169" s="33"/>
      <c r="M169" s="217" t="s">
        <v>1</v>
      </c>
      <c r="N169" s="218" t="s">
        <v>41</v>
      </c>
      <c r="O169" s="63"/>
      <c r="P169" s="219">
        <f t="shared" si="16"/>
        <v>0</v>
      </c>
      <c r="Q169" s="219">
        <v>0</v>
      </c>
      <c r="R169" s="219">
        <f t="shared" si="17"/>
        <v>0</v>
      </c>
      <c r="S169" s="219">
        <v>0</v>
      </c>
      <c r="T169" s="220">
        <f t="shared" si="18"/>
        <v>0</v>
      </c>
      <c r="AR169" s="221" t="s">
        <v>280</v>
      </c>
      <c r="AT169" s="221" t="s">
        <v>143</v>
      </c>
      <c r="AU169" s="221" t="s">
        <v>84</v>
      </c>
      <c r="AY169" s="13" t="s">
        <v>141</v>
      </c>
      <c r="BE169" s="106">
        <f t="shared" si="19"/>
        <v>0</v>
      </c>
      <c r="BF169" s="106">
        <f t="shared" si="20"/>
        <v>0</v>
      </c>
      <c r="BG169" s="106">
        <f t="shared" si="21"/>
        <v>0</v>
      </c>
      <c r="BH169" s="106">
        <f t="shared" si="22"/>
        <v>0</v>
      </c>
      <c r="BI169" s="106">
        <f t="shared" si="23"/>
        <v>0</v>
      </c>
      <c r="BJ169" s="13" t="s">
        <v>84</v>
      </c>
      <c r="BK169" s="222">
        <f t="shared" si="24"/>
        <v>0</v>
      </c>
      <c r="BL169" s="13" t="s">
        <v>280</v>
      </c>
      <c r="BM169" s="221" t="s">
        <v>400</v>
      </c>
    </row>
    <row r="170" spans="2:65" s="1" customFormat="1" ht="32.4" customHeight="1">
      <c r="B170" s="31"/>
      <c r="C170" s="211" t="s">
        <v>265</v>
      </c>
      <c r="D170" s="211" t="s">
        <v>143</v>
      </c>
      <c r="E170" s="212" t="s">
        <v>401</v>
      </c>
      <c r="F170" s="213" t="s">
        <v>402</v>
      </c>
      <c r="G170" s="214" t="s">
        <v>241</v>
      </c>
      <c r="H170" s="215">
        <v>100</v>
      </c>
      <c r="I170" s="216"/>
      <c r="J170" s="215">
        <f t="shared" si="15"/>
        <v>0</v>
      </c>
      <c r="K170" s="213" t="s">
        <v>1</v>
      </c>
      <c r="L170" s="33"/>
      <c r="M170" s="217" t="s">
        <v>1</v>
      </c>
      <c r="N170" s="218" t="s">
        <v>41</v>
      </c>
      <c r="O170" s="63"/>
      <c r="P170" s="219">
        <f t="shared" si="16"/>
        <v>0</v>
      </c>
      <c r="Q170" s="219">
        <v>0</v>
      </c>
      <c r="R170" s="219">
        <f t="shared" si="17"/>
        <v>0</v>
      </c>
      <c r="S170" s="219">
        <v>0</v>
      </c>
      <c r="T170" s="220">
        <f t="shared" si="18"/>
        <v>0</v>
      </c>
      <c r="AR170" s="221" t="s">
        <v>280</v>
      </c>
      <c r="AT170" s="221" t="s">
        <v>143</v>
      </c>
      <c r="AU170" s="221" t="s">
        <v>84</v>
      </c>
      <c r="AY170" s="13" t="s">
        <v>141</v>
      </c>
      <c r="BE170" s="106">
        <f t="shared" si="19"/>
        <v>0</v>
      </c>
      <c r="BF170" s="106">
        <f t="shared" si="20"/>
        <v>0</v>
      </c>
      <c r="BG170" s="106">
        <f t="shared" si="21"/>
        <v>0</v>
      </c>
      <c r="BH170" s="106">
        <f t="shared" si="22"/>
        <v>0</v>
      </c>
      <c r="BI170" s="106">
        <f t="shared" si="23"/>
        <v>0</v>
      </c>
      <c r="BJ170" s="13" t="s">
        <v>84</v>
      </c>
      <c r="BK170" s="222">
        <f t="shared" si="24"/>
        <v>0</v>
      </c>
      <c r="BL170" s="13" t="s">
        <v>280</v>
      </c>
      <c r="BM170" s="221" t="s">
        <v>280</v>
      </c>
    </row>
    <row r="171" spans="2:65" s="1" customFormat="1" ht="14.4" customHeight="1">
      <c r="B171" s="31"/>
      <c r="C171" s="223" t="s">
        <v>403</v>
      </c>
      <c r="D171" s="223" t="s">
        <v>174</v>
      </c>
      <c r="E171" s="224" t="s">
        <v>321</v>
      </c>
      <c r="F171" s="225" t="s">
        <v>322</v>
      </c>
      <c r="G171" s="226" t="s">
        <v>252</v>
      </c>
      <c r="H171" s="227">
        <v>1.75</v>
      </c>
      <c r="I171" s="228"/>
      <c r="J171" s="227">
        <f t="shared" si="15"/>
        <v>0</v>
      </c>
      <c r="K171" s="225" t="s">
        <v>1</v>
      </c>
      <c r="L171" s="229"/>
      <c r="M171" s="230" t="s">
        <v>1</v>
      </c>
      <c r="N171" s="231" t="s">
        <v>41</v>
      </c>
      <c r="O171" s="63"/>
      <c r="P171" s="219">
        <f t="shared" si="16"/>
        <v>0</v>
      </c>
      <c r="Q171" s="219">
        <v>0</v>
      </c>
      <c r="R171" s="219">
        <f t="shared" si="17"/>
        <v>0</v>
      </c>
      <c r="S171" s="219">
        <v>0</v>
      </c>
      <c r="T171" s="220">
        <f t="shared" si="18"/>
        <v>0</v>
      </c>
      <c r="AR171" s="221" t="s">
        <v>285</v>
      </c>
      <c r="AT171" s="221" t="s">
        <v>174</v>
      </c>
      <c r="AU171" s="221" t="s">
        <v>84</v>
      </c>
      <c r="AY171" s="13" t="s">
        <v>141</v>
      </c>
      <c r="BE171" s="106">
        <f t="shared" si="19"/>
        <v>0</v>
      </c>
      <c r="BF171" s="106">
        <f t="shared" si="20"/>
        <v>0</v>
      </c>
      <c r="BG171" s="106">
        <f t="shared" si="21"/>
        <v>0</v>
      </c>
      <c r="BH171" s="106">
        <f t="shared" si="22"/>
        <v>0</v>
      </c>
      <c r="BI171" s="106">
        <f t="shared" si="23"/>
        <v>0</v>
      </c>
      <c r="BJ171" s="13" t="s">
        <v>84</v>
      </c>
      <c r="BK171" s="222">
        <f t="shared" si="24"/>
        <v>0</v>
      </c>
      <c r="BL171" s="13" t="s">
        <v>280</v>
      </c>
      <c r="BM171" s="221" t="s">
        <v>404</v>
      </c>
    </row>
    <row r="172" spans="2:65" s="1" customFormat="1" ht="14.4" customHeight="1">
      <c r="B172" s="31"/>
      <c r="C172" s="223" t="s">
        <v>320</v>
      </c>
      <c r="D172" s="223" t="s">
        <v>174</v>
      </c>
      <c r="E172" s="224" t="s">
        <v>324</v>
      </c>
      <c r="F172" s="225" t="s">
        <v>325</v>
      </c>
      <c r="G172" s="226" t="s">
        <v>224</v>
      </c>
      <c r="H172" s="227">
        <v>300</v>
      </c>
      <c r="I172" s="228"/>
      <c r="J172" s="227">
        <f t="shared" si="15"/>
        <v>0</v>
      </c>
      <c r="K172" s="225" t="s">
        <v>1</v>
      </c>
      <c r="L172" s="229"/>
      <c r="M172" s="230" t="s">
        <v>1</v>
      </c>
      <c r="N172" s="231" t="s">
        <v>41</v>
      </c>
      <c r="O172" s="63"/>
      <c r="P172" s="219">
        <f t="shared" si="16"/>
        <v>0</v>
      </c>
      <c r="Q172" s="219">
        <v>0</v>
      </c>
      <c r="R172" s="219">
        <f t="shared" si="17"/>
        <v>0</v>
      </c>
      <c r="S172" s="219">
        <v>0</v>
      </c>
      <c r="T172" s="220">
        <f t="shared" si="18"/>
        <v>0</v>
      </c>
      <c r="AR172" s="221" t="s">
        <v>285</v>
      </c>
      <c r="AT172" s="221" t="s">
        <v>174</v>
      </c>
      <c r="AU172" s="221" t="s">
        <v>84</v>
      </c>
      <c r="AY172" s="13" t="s">
        <v>141</v>
      </c>
      <c r="BE172" s="106">
        <f t="shared" si="19"/>
        <v>0</v>
      </c>
      <c r="BF172" s="106">
        <f t="shared" si="20"/>
        <v>0</v>
      </c>
      <c r="BG172" s="106">
        <f t="shared" si="21"/>
        <v>0</v>
      </c>
      <c r="BH172" s="106">
        <f t="shared" si="22"/>
        <v>0</v>
      </c>
      <c r="BI172" s="106">
        <f t="shared" si="23"/>
        <v>0</v>
      </c>
      <c r="BJ172" s="13" t="s">
        <v>84</v>
      </c>
      <c r="BK172" s="222">
        <f t="shared" si="24"/>
        <v>0</v>
      </c>
      <c r="BL172" s="13" t="s">
        <v>280</v>
      </c>
      <c r="BM172" s="221" t="s">
        <v>405</v>
      </c>
    </row>
    <row r="173" spans="2:65" s="1" customFormat="1" ht="21.6" customHeight="1">
      <c r="B173" s="31"/>
      <c r="C173" s="211" t="s">
        <v>406</v>
      </c>
      <c r="D173" s="211" t="s">
        <v>143</v>
      </c>
      <c r="E173" s="212" t="s">
        <v>327</v>
      </c>
      <c r="F173" s="213" t="s">
        <v>328</v>
      </c>
      <c r="G173" s="214" t="s">
        <v>241</v>
      </c>
      <c r="H173" s="215">
        <v>100</v>
      </c>
      <c r="I173" s="216"/>
      <c r="J173" s="215">
        <f t="shared" si="15"/>
        <v>0</v>
      </c>
      <c r="K173" s="213" t="s">
        <v>1</v>
      </c>
      <c r="L173" s="33"/>
      <c r="M173" s="217" t="s">
        <v>1</v>
      </c>
      <c r="N173" s="218" t="s">
        <v>41</v>
      </c>
      <c r="O173" s="63"/>
      <c r="P173" s="219">
        <f t="shared" si="16"/>
        <v>0</v>
      </c>
      <c r="Q173" s="219">
        <v>0</v>
      </c>
      <c r="R173" s="219">
        <f t="shared" si="17"/>
        <v>0</v>
      </c>
      <c r="S173" s="219">
        <v>0</v>
      </c>
      <c r="T173" s="220">
        <f t="shared" si="18"/>
        <v>0</v>
      </c>
      <c r="AR173" s="221" t="s">
        <v>280</v>
      </c>
      <c r="AT173" s="221" t="s">
        <v>143</v>
      </c>
      <c r="AU173" s="221" t="s">
        <v>84</v>
      </c>
      <c r="AY173" s="13" t="s">
        <v>141</v>
      </c>
      <c r="BE173" s="106">
        <f t="shared" si="19"/>
        <v>0</v>
      </c>
      <c r="BF173" s="106">
        <f t="shared" si="20"/>
        <v>0</v>
      </c>
      <c r="BG173" s="106">
        <f t="shared" si="21"/>
        <v>0</v>
      </c>
      <c r="BH173" s="106">
        <f t="shared" si="22"/>
        <v>0</v>
      </c>
      <c r="BI173" s="106">
        <f t="shared" si="23"/>
        <v>0</v>
      </c>
      <c r="BJ173" s="13" t="s">
        <v>84</v>
      </c>
      <c r="BK173" s="222">
        <f t="shared" si="24"/>
        <v>0</v>
      </c>
      <c r="BL173" s="13" t="s">
        <v>280</v>
      </c>
      <c r="BM173" s="221" t="s">
        <v>407</v>
      </c>
    </row>
    <row r="174" spans="2:65" s="1" customFormat="1" ht="14.4" customHeight="1">
      <c r="B174" s="31"/>
      <c r="C174" s="223" t="s">
        <v>323</v>
      </c>
      <c r="D174" s="223" t="s">
        <v>174</v>
      </c>
      <c r="E174" s="224" t="s">
        <v>330</v>
      </c>
      <c r="F174" s="225" t="s">
        <v>331</v>
      </c>
      <c r="G174" s="226" t="s">
        <v>241</v>
      </c>
      <c r="H174" s="227">
        <v>100</v>
      </c>
      <c r="I174" s="228"/>
      <c r="J174" s="227">
        <f t="shared" si="15"/>
        <v>0</v>
      </c>
      <c r="K174" s="225" t="s">
        <v>1</v>
      </c>
      <c r="L174" s="229"/>
      <c r="M174" s="230" t="s">
        <v>1</v>
      </c>
      <c r="N174" s="231" t="s">
        <v>41</v>
      </c>
      <c r="O174" s="63"/>
      <c r="P174" s="219">
        <f t="shared" si="16"/>
        <v>0</v>
      </c>
      <c r="Q174" s="219">
        <v>0</v>
      </c>
      <c r="R174" s="219">
        <f t="shared" si="17"/>
        <v>0</v>
      </c>
      <c r="S174" s="219">
        <v>0</v>
      </c>
      <c r="T174" s="220">
        <f t="shared" si="18"/>
        <v>0</v>
      </c>
      <c r="AR174" s="221" t="s">
        <v>285</v>
      </c>
      <c r="AT174" s="221" t="s">
        <v>174</v>
      </c>
      <c r="AU174" s="221" t="s">
        <v>84</v>
      </c>
      <c r="AY174" s="13" t="s">
        <v>141</v>
      </c>
      <c r="BE174" s="106">
        <f t="shared" si="19"/>
        <v>0</v>
      </c>
      <c r="BF174" s="106">
        <f t="shared" si="20"/>
        <v>0</v>
      </c>
      <c r="BG174" s="106">
        <f t="shared" si="21"/>
        <v>0</v>
      </c>
      <c r="BH174" s="106">
        <f t="shared" si="22"/>
        <v>0</v>
      </c>
      <c r="BI174" s="106">
        <f t="shared" si="23"/>
        <v>0</v>
      </c>
      <c r="BJ174" s="13" t="s">
        <v>84</v>
      </c>
      <c r="BK174" s="222">
        <f t="shared" si="24"/>
        <v>0</v>
      </c>
      <c r="BL174" s="13" t="s">
        <v>280</v>
      </c>
      <c r="BM174" s="221" t="s">
        <v>408</v>
      </c>
    </row>
    <row r="175" spans="2:65" s="1" customFormat="1" ht="32.4" customHeight="1">
      <c r="B175" s="31"/>
      <c r="C175" s="211" t="s">
        <v>409</v>
      </c>
      <c r="D175" s="211" t="s">
        <v>143</v>
      </c>
      <c r="E175" s="212" t="s">
        <v>333</v>
      </c>
      <c r="F175" s="213" t="s">
        <v>334</v>
      </c>
      <c r="G175" s="214" t="s">
        <v>241</v>
      </c>
      <c r="H175" s="215">
        <v>100</v>
      </c>
      <c r="I175" s="216"/>
      <c r="J175" s="215">
        <f t="shared" si="15"/>
        <v>0</v>
      </c>
      <c r="K175" s="213" t="s">
        <v>1</v>
      </c>
      <c r="L175" s="33"/>
      <c r="M175" s="217" t="s">
        <v>1</v>
      </c>
      <c r="N175" s="218" t="s">
        <v>41</v>
      </c>
      <c r="O175" s="63"/>
      <c r="P175" s="219">
        <f t="shared" si="16"/>
        <v>0</v>
      </c>
      <c r="Q175" s="219">
        <v>0</v>
      </c>
      <c r="R175" s="219">
        <f t="shared" si="17"/>
        <v>0</v>
      </c>
      <c r="S175" s="219">
        <v>0</v>
      </c>
      <c r="T175" s="220">
        <f t="shared" si="18"/>
        <v>0</v>
      </c>
      <c r="AR175" s="221" t="s">
        <v>280</v>
      </c>
      <c r="AT175" s="221" t="s">
        <v>143</v>
      </c>
      <c r="AU175" s="221" t="s">
        <v>84</v>
      </c>
      <c r="AY175" s="13" t="s">
        <v>141</v>
      </c>
      <c r="BE175" s="106">
        <f t="shared" si="19"/>
        <v>0</v>
      </c>
      <c r="BF175" s="106">
        <f t="shared" si="20"/>
        <v>0</v>
      </c>
      <c r="BG175" s="106">
        <f t="shared" si="21"/>
        <v>0</v>
      </c>
      <c r="BH175" s="106">
        <f t="shared" si="22"/>
        <v>0</v>
      </c>
      <c r="BI175" s="106">
        <f t="shared" si="23"/>
        <v>0</v>
      </c>
      <c r="BJ175" s="13" t="s">
        <v>84</v>
      </c>
      <c r="BK175" s="222">
        <f t="shared" si="24"/>
        <v>0</v>
      </c>
      <c r="BL175" s="13" t="s">
        <v>280</v>
      </c>
      <c r="BM175" s="221" t="s">
        <v>410</v>
      </c>
    </row>
    <row r="176" spans="2:65" s="1" customFormat="1" ht="32.4" customHeight="1">
      <c r="B176" s="31"/>
      <c r="C176" s="211" t="s">
        <v>326</v>
      </c>
      <c r="D176" s="211" t="s">
        <v>143</v>
      </c>
      <c r="E176" s="212" t="s">
        <v>336</v>
      </c>
      <c r="F176" s="213" t="s">
        <v>337</v>
      </c>
      <c r="G176" s="214" t="s">
        <v>166</v>
      </c>
      <c r="H176" s="215">
        <v>35</v>
      </c>
      <c r="I176" s="216"/>
      <c r="J176" s="215">
        <f t="shared" si="15"/>
        <v>0</v>
      </c>
      <c r="K176" s="213" t="s">
        <v>1</v>
      </c>
      <c r="L176" s="33"/>
      <c r="M176" s="217" t="s">
        <v>1</v>
      </c>
      <c r="N176" s="218" t="s">
        <v>41</v>
      </c>
      <c r="O176" s="63"/>
      <c r="P176" s="219">
        <f t="shared" si="16"/>
        <v>0</v>
      </c>
      <c r="Q176" s="219">
        <v>0</v>
      </c>
      <c r="R176" s="219">
        <f t="shared" si="17"/>
        <v>0</v>
      </c>
      <c r="S176" s="219">
        <v>0</v>
      </c>
      <c r="T176" s="220">
        <f t="shared" si="18"/>
        <v>0</v>
      </c>
      <c r="AR176" s="221" t="s">
        <v>280</v>
      </c>
      <c r="AT176" s="221" t="s">
        <v>143</v>
      </c>
      <c r="AU176" s="221" t="s">
        <v>84</v>
      </c>
      <c r="AY176" s="13" t="s">
        <v>141</v>
      </c>
      <c r="BE176" s="106">
        <f t="shared" si="19"/>
        <v>0</v>
      </c>
      <c r="BF176" s="106">
        <f t="shared" si="20"/>
        <v>0</v>
      </c>
      <c r="BG176" s="106">
        <f t="shared" si="21"/>
        <v>0</v>
      </c>
      <c r="BH176" s="106">
        <f t="shared" si="22"/>
        <v>0</v>
      </c>
      <c r="BI176" s="106">
        <f t="shared" si="23"/>
        <v>0</v>
      </c>
      <c r="BJ176" s="13" t="s">
        <v>84</v>
      </c>
      <c r="BK176" s="222">
        <f t="shared" si="24"/>
        <v>0</v>
      </c>
      <c r="BL176" s="13" t="s">
        <v>280</v>
      </c>
      <c r="BM176" s="221" t="s">
        <v>411</v>
      </c>
    </row>
    <row r="177" spans="2:65" s="11" customFormat="1" ht="25.95" customHeight="1">
      <c r="B177" s="196"/>
      <c r="C177" s="197"/>
      <c r="D177" s="198" t="s">
        <v>74</v>
      </c>
      <c r="E177" s="199" t="s">
        <v>120</v>
      </c>
      <c r="F177" s="199" t="s">
        <v>339</v>
      </c>
      <c r="G177" s="197"/>
      <c r="H177" s="197"/>
      <c r="I177" s="200"/>
      <c r="J177" s="178">
        <f>BK177</f>
        <v>0</v>
      </c>
      <c r="K177" s="197"/>
      <c r="L177" s="201"/>
      <c r="M177" s="202"/>
      <c r="N177" s="203"/>
      <c r="O177" s="203"/>
      <c r="P177" s="204">
        <f>P178</f>
        <v>0</v>
      </c>
      <c r="Q177" s="203"/>
      <c r="R177" s="204">
        <f>R178</f>
        <v>0</v>
      </c>
      <c r="S177" s="203"/>
      <c r="T177" s="205">
        <f>T178</f>
        <v>0</v>
      </c>
      <c r="AR177" s="206" t="s">
        <v>159</v>
      </c>
      <c r="AT177" s="207" t="s">
        <v>74</v>
      </c>
      <c r="AU177" s="207" t="s">
        <v>75</v>
      </c>
      <c r="AY177" s="206" t="s">
        <v>141</v>
      </c>
      <c r="BK177" s="208">
        <f>BK178</f>
        <v>0</v>
      </c>
    </row>
    <row r="178" spans="2:65" s="1" customFormat="1" ht="14.4" customHeight="1">
      <c r="B178" s="31"/>
      <c r="C178" s="211" t="s">
        <v>412</v>
      </c>
      <c r="D178" s="211" t="s">
        <v>143</v>
      </c>
      <c r="E178" s="212" t="s">
        <v>340</v>
      </c>
      <c r="F178" s="213" t="s">
        <v>341</v>
      </c>
      <c r="G178" s="214" t="s">
        <v>292</v>
      </c>
      <c r="H178" s="215">
        <v>1</v>
      </c>
      <c r="I178" s="216"/>
      <c r="J178" s="215">
        <f>ROUND(I178*H178,3)</f>
        <v>0</v>
      </c>
      <c r="K178" s="213" t="s">
        <v>1</v>
      </c>
      <c r="L178" s="33"/>
      <c r="M178" s="217" t="s">
        <v>1</v>
      </c>
      <c r="N178" s="218" t="s">
        <v>41</v>
      </c>
      <c r="O178" s="63"/>
      <c r="P178" s="219">
        <f>O178*H178</f>
        <v>0</v>
      </c>
      <c r="Q178" s="219">
        <v>0</v>
      </c>
      <c r="R178" s="219">
        <f>Q178*H178</f>
        <v>0</v>
      </c>
      <c r="S178" s="219">
        <v>0</v>
      </c>
      <c r="T178" s="220">
        <f>S178*H178</f>
        <v>0</v>
      </c>
      <c r="AR178" s="221" t="s">
        <v>148</v>
      </c>
      <c r="AT178" s="221" t="s">
        <v>143</v>
      </c>
      <c r="AU178" s="221" t="s">
        <v>80</v>
      </c>
      <c r="AY178" s="13" t="s">
        <v>141</v>
      </c>
      <c r="BE178" s="106">
        <f>IF(N178="základná",J178,0)</f>
        <v>0</v>
      </c>
      <c r="BF178" s="106">
        <f>IF(N178="znížená",J178,0)</f>
        <v>0</v>
      </c>
      <c r="BG178" s="106">
        <f>IF(N178="zákl. prenesená",J178,0)</f>
        <v>0</v>
      </c>
      <c r="BH178" s="106">
        <f>IF(N178="zníž. prenesená",J178,0)</f>
        <v>0</v>
      </c>
      <c r="BI178" s="106">
        <f>IF(N178="nulová",J178,0)</f>
        <v>0</v>
      </c>
      <c r="BJ178" s="13" t="s">
        <v>84</v>
      </c>
      <c r="BK178" s="222">
        <f>ROUND(I178*H178,3)</f>
        <v>0</v>
      </c>
      <c r="BL178" s="13" t="s">
        <v>148</v>
      </c>
      <c r="BM178" s="221" t="s">
        <v>413</v>
      </c>
    </row>
    <row r="179" spans="2:65" s="1" customFormat="1" ht="50" customHeight="1">
      <c r="B179" s="31"/>
      <c r="C179" s="32"/>
      <c r="D179" s="32"/>
      <c r="E179" s="199" t="s">
        <v>267</v>
      </c>
      <c r="F179" s="199" t="s">
        <v>268</v>
      </c>
      <c r="G179" s="32"/>
      <c r="H179" s="32"/>
      <c r="I179" s="120"/>
      <c r="J179" s="178">
        <f t="shared" ref="J179:J184" si="25">BK179</f>
        <v>0</v>
      </c>
      <c r="K179" s="32"/>
      <c r="L179" s="33"/>
      <c r="M179" s="232"/>
      <c r="N179" s="63"/>
      <c r="O179" s="63"/>
      <c r="P179" s="63"/>
      <c r="Q179" s="63"/>
      <c r="R179" s="63"/>
      <c r="S179" s="63"/>
      <c r="T179" s="64"/>
      <c r="AT179" s="13" t="s">
        <v>74</v>
      </c>
      <c r="AU179" s="13" t="s">
        <v>75</v>
      </c>
      <c r="AY179" s="13" t="s">
        <v>269</v>
      </c>
      <c r="BK179" s="222">
        <f>SUM(BK180:BK184)</f>
        <v>0</v>
      </c>
    </row>
    <row r="180" spans="2:65" s="1" customFormat="1" ht="16.45" customHeight="1">
      <c r="B180" s="31"/>
      <c r="C180" s="233" t="s">
        <v>1</v>
      </c>
      <c r="D180" s="233" t="s">
        <v>143</v>
      </c>
      <c r="E180" s="234" t="s">
        <v>1</v>
      </c>
      <c r="F180" s="235" t="s">
        <v>1</v>
      </c>
      <c r="G180" s="236" t="s">
        <v>1</v>
      </c>
      <c r="H180" s="237"/>
      <c r="I180" s="237"/>
      <c r="J180" s="238">
        <f t="shared" si="25"/>
        <v>0</v>
      </c>
      <c r="K180" s="239"/>
      <c r="L180" s="33"/>
      <c r="M180" s="240" t="s">
        <v>1</v>
      </c>
      <c r="N180" s="241" t="s">
        <v>41</v>
      </c>
      <c r="O180" s="63"/>
      <c r="P180" s="63"/>
      <c r="Q180" s="63"/>
      <c r="R180" s="63"/>
      <c r="S180" s="63"/>
      <c r="T180" s="64"/>
      <c r="AT180" s="13" t="s">
        <v>269</v>
      </c>
      <c r="AU180" s="13" t="s">
        <v>80</v>
      </c>
      <c r="AY180" s="13" t="s">
        <v>269</v>
      </c>
      <c r="BE180" s="106">
        <f>IF(N180="základná",J180,0)</f>
        <v>0</v>
      </c>
      <c r="BF180" s="106">
        <f>IF(N180="znížená",J180,0)</f>
        <v>0</v>
      </c>
      <c r="BG180" s="106">
        <f>IF(N180="zákl. prenesená",J180,0)</f>
        <v>0</v>
      </c>
      <c r="BH180" s="106">
        <f>IF(N180="zníž. prenesená",J180,0)</f>
        <v>0</v>
      </c>
      <c r="BI180" s="106">
        <f>IF(N180="nulová",J180,0)</f>
        <v>0</v>
      </c>
      <c r="BJ180" s="13" t="s">
        <v>84</v>
      </c>
      <c r="BK180" s="222">
        <f>I180*H180</f>
        <v>0</v>
      </c>
    </row>
    <row r="181" spans="2:65" s="1" customFormat="1" ht="16.45" customHeight="1">
      <c r="B181" s="31"/>
      <c r="C181" s="233" t="s">
        <v>1</v>
      </c>
      <c r="D181" s="233" t="s">
        <v>143</v>
      </c>
      <c r="E181" s="234" t="s">
        <v>1</v>
      </c>
      <c r="F181" s="235" t="s">
        <v>1</v>
      </c>
      <c r="G181" s="236" t="s">
        <v>1</v>
      </c>
      <c r="H181" s="237"/>
      <c r="I181" s="237"/>
      <c r="J181" s="238">
        <f t="shared" si="25"/>
        <v>0</v>
      </c>
      <c r="K181" s="239"/>
      <c r="L181" s="33"/>
      <c r="M181" s="240" t="s">
        <v>1</v>
      </c>
      <c r="N181" s="241" t="s">
        <v>41</v>
      </c>
      <c r="O181" s="63"/>
      <c r="P181" s="63"/>
      <c r="Q181" s="63"/>
      <c r="R181" s="63"/>
      <c r="S181" s="63"/>
      <c r="T181" s="64"/>
      <c r="AT181" s="13" t="s">
        <v>269</v>
      </c>
      <c r="AU181" s="13" t="s">
        <v>80</v>
      </c>
      <c r="AY181" s="13" t="s">
        <v>269</v>
      </c>
      <c r="BE181" s="106">
        <f>IF(N181="základná",J181,0)</f>
        <v>0</v>
      </c>
      <c r="BF181" s="106">
        <f>IF(N181="znížená",J181,0)</f>
        <v>0</v>
      </c>
      <c r="BG181" s="106">
        <f>IF(N181="zákl. prenesená",J181,0)</f>
        <v>0</v>
      </c>
      <c r="BH181" s="106">
        <f>IF(N181="zníž. prenesená",J181,0)</f>
        <v>0</v>
      </c>
      <c r="BI181" s="106">
        <f>IF(N181="nulová",J181,0)</f>
        <v>0</v>
      </c>
      <c r="BJ181" s="13" t="s">
        <v>84</v>
      </c>
      <c r="BK181" s="222">
        <f>I181*H181</f>
        <v>0</v>
      </c>
    </row>
    <row r="182" spans="2:65" s="1" customFormat="1" ht="16.45" customHeight="1">
      <c r="B182" s="31"/>
      <c r="C182" s="233" t="s">
        <v>1</v>
      </c>
      <c r="D182" s="233" t="s">
        <v>143</v>
      </c>
      <c r="E182" s="234" t="s">
        <v>1</v>
      </c>
      <c r="F182" s="235" t="s">
        <v>1</v>
      </c>
      <c r="G182" s="236" t="s">
        <v>1</v>
      </c>
      <c r="H182" s="237"/>
      <c r="I182" s="237"/>
      <c r="J182" s="238">
        <f t="shared" si="25"/>
        <v>0</v>
      </c>
      <c r="K182" s="239"/>
      <c r="L182" s="33"/>
      <c r="M182" s="240" t="s">
        <v>1</v>
      </c>
      <c r="N182" s="241" t="s">
        <v>41</v>
      </c>
      <c r="O182" s="63"/>
      <c r="P182" s="63"/>
      <c r="Q182" s="63"/>
      <c r="R182" s="63"/>
      <c r="S182" s="63"/>
      <c r="T182" s="64"/>
      <c r="AT182" s="13" t="s">
        <v>269</v>
      </c>
      <c r="AU182" s="13" t="s">
        <v>80</v>
      </c>
      <c r="AY182" s="13" t="s">
        <v>269</v>
      </c>
      <c r="BE182" s="106">
        <f>IF(N182="základná",J182,0)</f>
        <v>0</v>
      </c>
      <c r="BF182" s="106">
        <f>IF(N182="znížená",J182,0)</f>
        <v>0</v>
      </c>
      <c r="BG182" s="106">
        <f>IF(N182="zákl. prenesená",J182,0)</f>
        <v>0</v>
      </c>
      <c r="BH182" s="106">
        <f>IF(N182="zníž. prenesená",J182,0)</f>
        <v>0</v>
      </c>
      <c r="BI182" s="106">
        <f>IF(N182="nulová",J182,0)</f>
        <v>0</v>
      </c>
      <c r="BJ182" s="13" t="s">
        <v>84</v>
      </c>
      <c r="BK182" s="222">
        <f>I182*H182</f>
        <v>0</v>
      </c>
    </row>
    <row r="183" spans="2:65" s="1" customFormat="1" ht="16.45" customHeight="1">
      <c r="B183" s="31"/>
      <c r="C183" s="233" t="s">
        <v>1</v>
      </c>
      <c r="D183" s="233" t="s">
        <v>143</v>
      </c>
      <c r="E183" s="234" t="s">
        <v>1</v>
      </c>
      <c r="F183" s="235" t="s">
        <v>1</v>
      </c>
      <c r="G183" s="236" t="s">
        <v>1</v>
      </c>
      <c r="H183" s="237"/>
      <c r="I183" s="237"/>
      <c r="J183" s="238">
        <f t="shared" si="25"/>
        <v>0</v>
      </c>
      <c r="K183" s="239"/>
      <c r="L183" s="33"/>
      <c r="M183" s="240" t="s">
        <v>1</v>
      </c>
      <c r="N183" s="241" t="s">
        <v>41</v>
      </c>
      <c r="O183" s="63"/>
      <c r="P183" s="63"/>
      <c r="Q183" s="63"/>
      <c r="R183" s="63"/>
      <c r="S183" s="63"/>
      <c r="T183" s="64"/>
      <c r="AT183" s="13" t="s">
        <v>269</v>
      </c>
      <c r="AU183" s="13" t="s">
        <v>80</v>
      </c>
      <c r="AY183" s="13" t="s">
        <v>269</v>
      </c>
      <c r="BE183" s="106">
        <f>IF(N183="základná",J183,0)</f>
        <v>0</v>
      </c>
      <c r="BF183" s="106">
        <f>IF(N183="znížená",J183,0)</f>
        <v>0</v>
      </c>
      <c r="BG183" s="106">
        <f>IF(N183="zákl. prenesená",J183,0)</f>
        <v>0</v>
      </c>
      <c r="BH183" s="106">
        <f>IF(N183="zníž. prenesená",J183,0)</f>
        <v>0</v>
      </c>
      <c r="BI183" s="106">
        <f>IF(N183="nulová",J183,0)</f>
        <v>0</v>
      </c>
      <c r="BJ183" s="13" t="s">
        <v>84</v>
      </c>
      <c r="BK183" s="222">
        <f>I183*H183</f>
        <v>0</v>
      </c>
    </row>
    <row r="184" spans="2:65" s="1" customFormat="1" ht="16.45" customHeight="1">
      <c r="B184" s="31"/>
      <c r="C184" s="233" t="s">
        <v>1</v>
      </c>
      <c r="D184" s="233" t="s">
        <v>143</v>
      </c>
      <c r="E184" s="234" t="s">
        <v>1</v>
      </c>
      <c r="F184" s="235" t="s">
        <v>1</v>
      </c>
      <c r="G184" s="236" t="s">
        <v>1</v>
      </c>
      <c r="H184" s="237"/>
      <c r="I184" s="237"/>
      <c r="J184" s="238">
        <f t="shared" si="25"/>
        <v>0</v>
      </c>
      <c r="K184" s="239"/>
      <c r="L184" s="33"/>
      <c r="M184" s="240" t="s">
        <v>1</v>
      </c>
      <c r="N184" s="241" t="s">
        <v>41</v>
      </c>
      <c r="O184" s="242"/>
      <c r="P184" s="242"/>
      <c r="Q184" s="242"/>
      <c r="R184" s="242"/>
      <c r="S184" s="242"/>
      <c r="T184" s="243"/>
      <c r="AT184" s="13" t="s">
        <v>269</v>
      </c>
      <c r="AU184" s="13" t="s">
        <v>80</v>
      </c>
      <c r="AY184" s="13" t="s">
        <v>269</v>
      </c>
      <c r="BE184" s="106">
        <f>IF(N184="základná",J184,0)</f>
        <v>0</v>
      </c>
      <c r="BF184" s="106">
        <f>IF(N184="znížená",J184,0)</f>
        <v>0</v>
      </c>
      <c r="BG184" s="106">
        <f>IF(N184="zákl. prenesená",J184,0)</f>
        <v>0</v>
      </c>
      <c r="BH184" s="106">
        <f>IF(N184="zníž. prenesená",J184,0)</f>
        <v>0</v>
      </c>
      <c r="BI184" s="106">
        <f>IF(N184="nulová",J184,0)</f>
        <v>0</v>
      </c>
      <c r="BJ184" s="13" t="s">
        <v>84</v>
      </c>
      <c r="BK184" s="222">
        <f>I184*H184</f>
        <v>0</v>
      </c>
    </row>
    <row r="185" spans="2:65" s="1" customFormat="1" ht="6.95" customHeight="1">
      <c r="B185" s="46"/>
      <c r="C185" s="47"/>
      <c r="D185" s="47"/>
      <c r="E185" s="47"/>
      <c r="F185" s="47"/>
      <c r="G185" s="47"/>
      <c r="H185" s="47"/>
      <c r="I185" s="154"/>
      <c r="J185" s="47"/>
      <c r="K185" s="47"/>
      <c r="L185" s="33"/>
    </row>
  </sheetData>
  <sheetProtection algorithmName="SHA-512" hashValue="wT81/fYZa6cqu+bqHpEIT/7sAEj1ZOrnbLLZQDDslrXXoF6w0QPX5sdUEXsgV2CIVd+ssE/D3p2NxK3/NOgmQg==" saltValue="gTZK9f+0ltH+Zw2KinQIQnRNNQvFNd+8+m2me6vTFVRYCFrE8U4qcfyKBVxIZg9dZ+mvu2J4vQG54hn25WG3cA==" spinCount="100000" sheet="1" objects="1" scenarios="1" formatColumns="0" formatRows="0" autoFilter="0"/>
  <autoFilter ref="C132:K184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80:D185">
      <formula1>"K, M"</formula1>
    </dataValidation>
    <dataValidation type="list" allowBlank="1" showInputMessage="1" showErrorMessage="1" error="Povolené sú hodnoty základná, znížená, nulová." sqref="N180:N185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1 - Stavebná časť</vt:lpstr>
      <vt:lpstr>2 - Prípojka NN</vt:lpstr>
      <vt:lpstr>3 - Osvetlenie MFI</vt:lpstr>
      <vt:lpstr>'1 - Stavebná časť'!Názvy_tlače</vt:lpstr>
      <vt:lpstr>'2 - Prípojka NN'!Názvy_tlače</vt:lpstr>
      <vt:lpstr>'3 - Osvetlenie MFI'!Názvy_tlače</vt:lpstr>
      <vt:lpstr>'Rekapitulácia stavby'!Názvy_tlače</vt:lpstr>
      <vt:lpstr>'1 - Stavebná časť'!Oblasť_tlače</vt:lpstr>
      <vt:lpstr>'2 - Prípojka NN'!Oblasť_tlače</vt:lpstr>
      <vt:lpstr>'3 - Osvetlenie MFI'!Oblasť_tlače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PETO-PC\Peťo</dc:creator>
  <cp:lastModifiedBy>User</cp:lastModifiedBy>
  <dcterms:created xsi:type="dcterms:W3CDTF">2019-07-17T10:13:19Z</dcterms:created>
  <dcterms:modified xsi:type="dcterms:W3CDTF">2019-07-17T14:40:42Z</dcterms:modified>
</cp:coreProperties>
</file>